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66925"/>
  <mc:AlternateContent xmlns:mc="http://schemas.openxmlformats.org/markup-compatibility/2006">
    <mc:Choice Requires="x15">
      <x15ac:absPath xmlns:x15ac="http://schemas.microsoft.com/office/spreadsheetml/2010/11/ac" url="K:\.shortcut-targets-by-id\1IrBZKS_xtnd0FCI-6M3pM48JI0mhO0WP\Decarbonization in Action Project Management\GTHA 2025-2026\Partner Deliverables\Public Versions\"/>
    </mc:Choice>
  </mc:AlternateContent>
  <xr:revisionPtr revIDLastSave="0" documentId="13_ncr:1_{91601C91-2DF0-49BC-A95E-63027D9BA2A7}" xr6:coauthVersionLast="47" xr6:coauthVersionMax="47" xr10:uidLastSave="{00000000-0000-0000-0000-000000000000}"/>
  <bookViews>
    <workbookView xWindow="-120" yWindow="-120" windowWidth="29040" windowHeight="15720" tabRatio="362" xr2:uid="{89C33A1B-7B5D-429A-B3C7-4CDFD8197D05}"/>
  </bookViews>
  <sheets>
    <sheet name="Introduction" sheetId="14" r:id="rId1"/>
    <sheet name="User Inputs &amp; Calculations" sheetId="1" r:id="rId2"/>
    <sheet name="Results Dashboard" sheetId="11" r:id="rId3"/>
    <sheet name="References" sheetId="12" r:id="rId4"/>
  </sheets>
  <calcPr calcId="191029"/>
  <pivotCaches>
    <pivotCache cacheId="0" r:id="rId5"/>
    <pivotCache cacheId="1"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8" i="1" l="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77"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46"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15" i="1"/>
  <c r="K117" i="1"/>
  <c r="K118" i="1"/>
  <c r="K119" i="1"/>
  <c r="K120" i="1"/>
  <c r="K121" i="1"/>
  <c r="K122" i="1"/>
  <c r="K123" i="1"/>
  <c r="K124" i="1"/>
  <c r="K125" i="1"/>
  <c r="K116" i="1"/>
  <c r="D120" i="1" l="1"/>
  <c r="G117" i="1" a="1"/>
  <c r="G117" i="1" s="1"/>
  <c r="G118" i="1" a="1"/>
  <c r="G118" i="1" s="1"/>
  <c r="G119" i="1" a="1"/>
  <c r="G119" i="1" s="1"/>
  <c r="G120" i="1" a="1"/>
  <c r="G120" i="1" s="1"/>
  <c r="G121" i="1" a="1"/>
  <c r="G121" i="1" s="1"/>
  <c r="G122" i="1" a="1"/>
  <c r="G122" i="1" s="1"/>
  <c r="G123" i="1" a="1"/>
  <c r="G123" i="1" s="1"/>
  <c r="G124" i="1" a="1"/>
  <c r="G124" i="1" s="1"/>
  <c r="G125" i="1" a="1"/>
  <c r="G125" i="1" s="1"/>
  <c r="G116" i="1" a="1"/>
  <c r="G116" i="1" s="1"/>
  <c r="D155" i="1" l="1"/>
  <c r="D156" i="1"/>
  <c r="D157" i="1"/>
  <c r="D154" i="1"/>
  <c r="C154" i="1"/>
  <c r="E154" i="1" s="1"/>
  <c r="C155" i="1"/>
  <c r="E155" i="1" s="1"/>
  <c r="C156" i="1"/>
  <c r="E156" i="1" s="1"/>
  <c r="C157" i="1"/>
  <c r="E157" i="1" s="1"/>
  <c r="H120" i="1" l="1"/>
  <c r="F80" i="1"/>
  <c r="G80" i="1" s="1"/>
  <c r="F81" i="1"/>
  <c r="G81" i="1" s="1"/>
  <c r="F82" i="1"/>
  <c r="G82" i="1" s="1"/>
  <c r="F83" i="1"/>
  <c r="G83" i="1" s="1"/>
  <c r="H83" i="1" s="1"/>
  <c r="F84" i="1"/>
  <c r="G84" i="1" s="1"/>
  <c r="F85" i="1"/>
  <c r="G85" i="1" s="1"/>
  <c r="F86" i="1"/>
  <c r="G86" i="1" s="1"/>
  <c r="F87" i="1"/>
  <c r="G87" i="1" s="1"/>
  <c r="F88" i="1"/>
  <c r="G88" i="1" s="1"/>
  <c r="F89" i="1"/>
  <c r="G89" i="1" s="1"/>
  <c r="F90" i="1"/>
  <c r="G90" i="1" s="1"/>
  <c r="H90" i="1" s="1"/>
  <c r="F91" i="1"/>
  <c r="G91" i="1" s="1"/>
  <c r="F92" i="1"/>
  <c r="G92" i="1" s="1"/>
  <c r="F93" i="1"/>
  <c r="G93" i="1" s="1"/>
  <c r="F94" i="1"/>
  <c r="G94" i="1" s="1"/>
  <c r="F95" i="1"/>
  <c r="G95" i="1" s="1"/>
  <c r="F96" i="1"/>
  <c r="G96" i="1" s="1"/>
  <c r="F97" i="1"/>
  <c r="G97" i="1" s="1"/>
  <c r="F98" i="1"/>
  <c r="G98" i="1" s="1"/>
  <c r="F99" i="1"/>
  <c r="G99" i="1" s="1"/>
  <c r="F100" i="1"/>
  <c r="G100" i="1" s="1"/>
  <c r="F101" i="1"/>
  <c r="G101" i="1" s="1"/>
  <c r="F102" i="1"/>
  <c r="G102" i="1" s="1"/>
  <c r="F103" i="1"/>
  <c r="G103" i="1" s="1"/>
  <c r="F104" i="1"/>
  <c r="G104" i="1" s="1"/>
  <c r="F105" i="1"/>
  <c r="G105" i="1" s="1"/>
  <c r="F106" i="1"/>
  <c r="G106" i="1" s="1"/>
  <c r="F78" i="1"/>
  <c r="G78" i="1" s="1"/>
  <c r="F79" i="1"/>
  <c r="G79" i="1" s="1"/>
  <c r="F77" i="1"/>
  <c r="G77" i="1" s="1"/>
  <c r="I77" i="1" s="1"/>
  <c r="F49" i="1"/>
  <c r="G49" i="1" s="1"/>
  <c r="H49" i="1" s="1"/>
  <c r="F50" i="1"/>
  <c r="G50" i="1" s="1"/>
  <c r="F51" i="1"/>
  <c r="G51" i="1" s="1"/>
  <c r="F52" i="1"/>
  <c r="G52" i="1" s="1"/>
  <c r="F53" i="1"/>
  <c r="G53" i="1" s="1"/>
  <c r="H53" i="1" s="1"/>
  <c r="F54" i="1"/>
  <c r="G54" i="1" s="1"/>
  <c r="F55" i="1"/>
  <c r="G55" i="1" s="1"/>
  <c r="I55" i="1" s="1"/>
  <c r="F56" i="1"/>
  <c r="G56" i="1" s="1"/>
  <c r="F57" i="1"/>
  <c r="G57" i="1" s="1"/>
  <c r="H57" i="1" s="1"/>
  <c r="F58" i="1"/>
  <c r="G58" i="1" s="1"/>
  <c r="H58" i="1" s="1"/>
  <c r="F59" i="1"/>
  <c r="G59" i="1" s="1"/>
  <c r="F60" i="1"/>
  <c r="G60" i="1" s="1"/>
  <c r="F61" i="1"/>
  <c r="G61" i="1" s="1"/>
  <c r="H61" i="1" s="1"/>
  <c r="F62" i="1"/>
  <c r="G62" i="1" s="1"/>
  <c r="H62" i="1" s="1"/>
  <c r="F63" i="1"/>
  <c r="G63" i="1" s="1"/>
  <c r="F64" i="1"/>
  <c r="G64" i="1" s="1"/>
  <c r="F65" i="1"/>
  <c r="G65" i="1" s="1"/>
  <c r="H65" i="1" s="1"/>
  <c r="F66" i="1"/>
  <c r="G66" i="1" s="1"/>
  <c r="F67" i="1"/>
  <c r="G67" i="1" s="1"/>
  <c r="H67" i="1" s="1"/>
  <c r="F68" i="1"/>
  <c r="G68" i="1" s="1"/>
  <c r="F69" i="1"/>
  <c r="G69" i="1" s="1"/>
  <c r="H69" i="1" s="1"/>
  <c r="F70" i="1"/>
  <c r="G70" i="1" s="1"/>
  <c r="F71" i="1"/>
  <c r="G71" i="1" s="1"/>
  <c r="F72" i="1"/>
  <c r="G72" i="1" s="1"/>
  <c r="F73" i="1"/>
  <c r="G73" i="1" s="1"/>
  <c r="H73" i="1" s="1"/>
  <c r="F74" i="1"/>
  <c r="G74" i="1" s="1"/>
  <c r="F75" i="1"/>
  <c r="G75" i="1" s="1"/>
  <c r="F47" i="1"/>
  <c r="G47" i="1" s="1"/>
  <c r="F48" i="1"/>
  <c r="G48" i="1" s="1"/>
  <c r="F46" i="1"/>
  <c r="G46" i="1" s="1"/>
  <c r="F16" i="1"/>
  <c r="G16" i="1" s="1"/>
  <c r="F17" i="1"/>
  <c r="G17" i="1" s="1"/>
  <c r="I17" i="1" s="1"/>
  <c r="F18" i="1"/>
  <c r="G18" i="1" s="1"/>
  <c r="F19" i="1"/>
  <c r="G19" i="1" s="1"/>
  <c r="H19" i="1" s="1"/>
  <c r="F20" i="1"/>
  <c r="G20" i="1" s="1"/>
  <c r="F21" i="1"/>
  <c r="G21" i="1" s="1"/>
  <c r="I21" i="1" s="1"/>
  <c r="F22" i="1"/>
  <c r="G22" i="1" s="1"/>
  <c r="I22" i="1" s="1"/>
  <c r="F23" i="1"/>
  <c r="G23" i="1" s="1"/>
  <c r="I23" i="1" s="1"/>
  <c r="F24" i="1"/>
  <c r="G24" i="1" s="1"/>
  <c r="F25" i="1"/>
  <c r="G25" i="1" s="1"/>
  <c r="F26" i="1"/>
  <c r="G26" i="1" s="1"/>
  <c r="I26" i="1" s="1"/>
  <c r="F27" i="1"/>
  <c r="G27" i="1" s="1"/>
  <c r="F28" i="1"/>
  <c r="G28" i="1" s="1"/>
  <c r="F29" i="1"/>
  <c r="G29" i="1" s="1"/>
  <c r="F30" i="1"/>
  <c r="G30" i="1" s="1"/>
  <c r="F31" i="1"/>
  <c r="G31" i="1" s="1"/>
  <c r="F32" i="1"/>
  <c r="G32" i="1" s="1"/>
  <c r="I32" i="1" s="1"/>
  <c r="F33" i="1"/>
  <c r="G33" i="1" s="1"/>
  <c r="I33" i="1" s="1"/>
  <c r="F34" i="1"/>
  <c r="G34" i="1" s="1"/>
  <c r="I34" i="1" s="1"/>
  <c r="F35" i="1"/>
  <c r="G35" i="1" s="1"/>
  <c r="F36" i="1"/>
  <c r="G36" i="1" s="1"/>
  <c r="F37" i="1"/>
  <c r="G37" i="1" s="1"/>
  <c r="F38" i="1"/>
  <c r="G38" i="1" s="1"/>
  <c r="F39" i="1"/>
  <c r="G39" i="1" s="1"/>
  <c r="H39" i="1" s="1"/>
  <c r="F40" i="1"/>
  <c r="G40" i="1" s="1"/>
  <c r="H40" i="1" s="1"/>
  <c r="F41" i="1"/>
  <c r="G41" i="1" s="1"/>
  <c r="H41" i="1" s="1"/>
  <c r="F42" i="1"/>
  <c r="G42" i="1" s="1"/>
  <c r="I42" i="1" s="1"/>
  <c r="F43" i="1"/>
  <c r="G43" i="1" s="1"/>
  <c r="I43" i="1" s="1"/>
  <c r="F44" i="1"/>
  <c r="G44" i="1" s="1"/>
  <c r="I44" i="1" s="1"/>
  <c r="F15" i="1"/>
  <c r="G15" i="1" s="1"/>
  <c r="H15" i="1" s="1"/>
  <c r="D116" i="1"/>
  <c r="D117" i="1"/>
  <c r="D118" i="1"/>
  <c r="D119" i="1"/>
  <c r="D121" i="1"/>
  <c r="D122" i="1"/>
  <c r="D123" i="1"/>
  <c r="D124" i="1"/>
  <c r="D125" i="1"/>
  <c r="H98" i="1" l="1"/>
  <c r="I98" i="1"/>
  <c r="I87" i="1"/>
  <c r="H87" i="1"/>
  <c r="H95" i="1"/>
  <c r="I95" i="1"/>
  <c r="H106" i="1"/>
  <c r="I106" i="1"/>
  <c r="H86" i="1"/>
  <c r="I86" i="1"/>
  <c r="I94" i="1"/>
  <c r="H94" i="1"/>
  <c r="I102" i="1"/>
  <c r="H102" i="1"/>
  <c r="H99" i="1"/>
  <c r="I99" i="1"/>
  <c r="H55" i="1"/>
  <c r="H103" i="1"/>
  <c r="I103" i="1"/>
  <c r="H91" i="1"/>
  <c r="I91" i="1"/>
  <c r="I90" i="1"/>
  <c r="I83" i="1"/>
  <c r="H77" i="1"/>
  <c r="H100" i="1"/>
  <c r="I100" i="1"/>
  <c r="H84" i="1"/>
  <c r="I84" i="1"/>
  <c r="H96" i="1"/>
  <c r="I96" i="1"/>
  <c r="H93" i="1"/>
  <c r="I93" i="1"/>
  <c r="H104" i="1"/>
  <c r="I104" i="1"/>
  <c r="H89" i="1"/>
  <c r="I89" i="1"/>
  <c r="H82" i="1"/>
  <c r="I82" i="1"/>
  <c r="H105" i="1"/>
  <c r="I105" i="1"/>
  <c r="H97" i="1"/>
  <c r="I97" i="1"/>
  <c r="H81" i="1"/>
  <c r="I81" i="1"/>
  <c r="H92" i="1"/>
  <c r="I92" i="1"/>
  <c r="H85" i="1"/>
  <c r="I85" i="1"/>
  <c r="H88" i="1"/>
  <c r="I88" i="1"/>
  <c r="H101" i="1"/>
  <c r="I101" i="1"/>
  <c r="H80" i="1"/>
  <c r="I80" i="1"/>
  <c r="H79" i="1"/>
  <c r="I79" i="1"/>
  <c r="I78" i="1"/>
  <c r="H78" i="1"/>
  <c r="H70" i="1"/>
  <c r="I70" i="1"/>
  <c r="I59" i="1"/>
  <c r="H59" i="1"/>
  <c r="H64" i="1"/>
  <c r="I64" i="1"/>
  <c r="I58" i="1"/>
  <c r="H47" i="1"/>
  <c r="I47" i="1"/>
  <c r="I74" i="1"/>
  <c r="H74" i="1"/>
  <c r="I68" i="1"/>
  <c r="H68" i="1"/>
  <c r="H48" i="1"/>
  <c r="I48" i="1"/>
  <c r="I46" i="1"/>
  <c r="H46" i="1"/>
  <c r="H52" i="1"/>
  <c r="I52" i="1"/>
  <c r="H56" i="1"/>
  <c r="I56" i="1"/>
  <c r="H63" i="1"/>
  <c r="I63" i="1"/>
  <c r="H51" i="1"/>
  <c r="I51" i="1"/>
  <c r="H71" i="1"/>
  <c r="I71" i="1"/>
  <c r="H66" i="1"/>
  <c r="I66" i="1"/>
  <c r="I67" i="1"/>
  <c r="I62" i="1"/>
  <c r="H72" i="1"/>
  <c r="I72" i="1"/>
  <c r="I75" i="1"/>
  <c r="H75" i="1"/>
  <c r="I50" i="1"/>
  <c r="H50" i="1"/>
  <c r="H60" i="1"/>
  <c r="I60" i="1"/>
  <c r="I54" i="1"/>
  <c r="H54" i="1"/>
  <c r="I73" i="1"/>
  <c r="I69" i="1"/>
  <c r="I65" i="1"/>
  <c r="I61" i="1"/>
  <c r="I57" i="1"/>
  <c r="I53" i="1"/>
  <c r="I49" i="1"/>
  <c r="H116" i="1"/>
  <c r="H125" i="1"/>
  <c r="J125" i="1" s="1"/>
  <c r="I15" i="1"/>
  <c r="I28" i="1"/>
  <c r="H28" i="1"/>
  <c r="I27" i="1"/>
  <c r="H27" i="1"/>
  <c r="I29" i="1"/>
  <c r="H29" i="1"/>
  <c r="I30" i="1"/>
  <c r="H30" i="1"/>
  <c r="I31" i="1"/>
  <c r="H31" i="1"/>
  <c r="H44" i="1"/>
  <c r="H42" i="1"/>
  <c r="H17" i="1"/>
  <c r="I16" i="1"/>
  <c r="H16" i="1"/>
  <c r="I18" i="1"/>
  <c r="H18" i="1"/>
  <c r="H43" i="1"/>
  <c r="I41" i="1"/>
  <c r="I40" i="1"/>
  <c r="I39" i="1"/>
  <c r="H37" i="1"/>
  <c r="I37" i="1"/>
  <c r="H38" i="1"/>
  <c r="I38" i="1"/>
  <c r="H36" i="1"/>
  <c r="I36" i="1"/>
  <c r="I35" i="1"/>
  <c r="H35" i="1"/>
  <c r="H34" i="1"/>
  <c r="H33" i="1"/>
  <c r="H32" i="1"/>
  <c r="I25" i="1"/>
  <c r="H25" i="1"/>
  <c r="H26" i="1"/>
  <c r="H21" i="1"/>
  <c r="H24" i="1"/>
  <c r="I24" i="1"/>
  <c r="H23" i="1"/>
  <c r="H22" i="1"/>
  <c r="H20" i="1"/>
  <c r="I20" i="1"/>
  <c r="I19" i="1"/>
  <c r="H123" i="1"/>
  <c r="I123" i="1" s="1"/>
  <c r="H124" i="1"/>
  <c r="J124" i="1" s="1"/>
  <c r="H122" i="1"/>
  <c r="I122" i="1" s="1"/>
  <c r="H118" i="1"/>
  <c r="I118" i="1" s="1"/>
  <c r="H117" i="1"/>
  <c r="I117" i="1" s="1"/>
  <c r="H119" i="1"/>
  <c r="I119" i="1" s="1"/>
  <c r="H121" i="1"/>
  <c r="I121" i="1" s="1"/>
  <c r="J120" i="1"/>
  <c r="J117" i="1" l="1"/>
  <c r="J116" i="1"/>
  <c r="I116" i="1"/>
  <c r="I125" i="1"/>
  <c r="I124" i="1"/>
  <c r="J121" i="1"/>
  <c r="J119" i="1"/>
  <c r="J122" i="1"/>
  <c r="J123" i="1"/>
  <c r="J118" i="1"/>
  <c r="I120"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<sst xmlns="http://schemas.openxmlformats.org/spreadsheetml/2006/main" count="286" uniqueCount="100">
  <si>
    <t>Year</t>
  </si>
  <si>
    <t>Gas Type</t>
  </si>
  <si>
    <t>Isoflurane</t>
  </si>
  <si>
    <t>Sevoflurane</t>
  </si>
  <si>
    <t>Desflurane</t>
  </si>
  <si>
    <t>Total Annual Volume Purchased (mL)</t>
  </si>
  <si>
    <t>Anesthetic Agent</t>
  </si>
  <si>
    <t>Nitrous oxide</t>
  </si>
  <si>
    <t>https://anaesthetists.org/Home/Resources-publications/Environment/Guide-to-green-anaesthesia/Anaesthetic-gases-calculator</t>
  </si>
  <si>
    <t>Source</t>
  </si>
  <si>
    <t xml:space="preserve">https://pubmed.ncbi.nlm.nih.gov/8198275/ </t>
  </si>
  <si>
    <t>[2][3]</t>
  </si>
  <si>
    <t>[5]</t>
  </si>
  <si>
    <t>[3][4]</t>
  </si>
  <si>
    <t xml:space="preserve">https://healthcarelca.com/database </t>
  </si>
  <si>
    <t xml:space="preserve">https://practicegreenhealth.org/sites/default/files/2019-04/anesthetic_gas_how-to.pdf </t>
  </si>
  <si>
    <t xml:space="preserve">https://greenhealthcare.ca/wp-content/uploads/2025/07/N2O-Toolkit_2025-07_EN.pdf  </t>
  </si>
  <si>
    <t xml:space="preserve">https://www.thelancet.com/journals/lanplh/article/PIIS2542-5196(23)00084-0/fulltext </t>
  </si>
  <si>
    <t>Sources</t>
  </si>
  <si>
    <t>Link</t>
  </si>
  <si>
    <t>Equivalent Mass (kg)</t>
  </si>
  <si>
    <t>Scope 1 Emissions based on Procured Quantity (tCO2e)</t>
  </si>
  <si>
    <t>Set 2: 2023 Lancet  Author-Recommended Emission Factors</t>
  </si>
  <si>
    <t>Set 1: Emission Factors Commonly Used by Practitioners</t>
  </si>
  <si>
    <t>Nitrous Oxide</t>
  </si>
  <si>
    <t>Total Annual Quantity Purchased (kg)</t>
  </si>
  <si>
    <t>Anesthetic Gas Emission Factor (GWP 100, kgCO2e per kg)</t>
  </si>
  <si>
    <t>Row Labels</t>
  </si>
  <si>
    <t>Grand Total</t>
  </si>
  <si>
    <t>Column Labels</t>
  </si>
  <si>
    <t>N2O-related GHG emissions</t>
  </si>
  <si>
    <t>Bottled anesthetic gases</t>
  </si>
  <si>
    <t>Breakdown of bottled anesthetic gas GHG emissions (excluding N2O)</t>
  </si>
  <si>
    <t>If using E-Cylinders</t>
  </si>
  <si>
    <t>Number of Nitrous Oxide E-Cylinder Refills/Exchanges</t>
  </si>
  <si>
    <t>If using large cylinders with manifold</t>
  </si>
  <si>
    <t>Size of Central Cylinder (In selected unit above)</t>
  </si>
  <si>
    <t>Number of Central Cylinder Refills/Orders</t>
  </si>
  <si>
    <t>Total Quantity from Central Cylinder (kg)</t>
  </si>
  <si>
    <t>Total Annual Quantity from E-Cylinder (kg)</t>
  </si>
  <si>
    <r>
      <t xml:space="preserve">If your practice uses </t>
    </r>
    <r>
      <rPr>
        <b/>
        <sz val="11"/>
        <color theme="1"/>
        <rFont val="Calibri"/>
        <family val="2"/>
        <scheme val="minor"/>
      </rPr>
      <t>E-Cylinder</t>
    </r>
    <r>
      <rPr>
        <sz val="11"/>
        <color theme="1"/>
        <rFont val="Calibri"/>
        <family val="2"/>
        <scheme val="minor"/>
      </rPr>
      <t>: Specify full content (kg) per cylinder (default value is 3.2kg)</t>
    </r>
  </si>
  <si>
    <t>Bottle Size (mL)</t>
  </si>
  <si>
    <t>Number of Bottles Purchased Per Format</t>
  </si>
  <si>
    <t>Source - Set 1</t>
  </si>
  <si>
    <t>Source - Set 2</t>
  </si>
  <si>
    <t>Size 1</t>
  </si>
  <si>
    <t>Size 2</t>
  </si>
  <si>
    <t>Size 3</t>
  </si>
  <si>
    <t>Custom Size 2</t>
  </si>
  <si>
    <t>Custom Size 3</t>
  </si>
  <si>
    <t>Bottle Size in mL</t>
  </si>
  <si>
    <t>ADD NEW ROWS ABOVE THIS LINE FOR DESFLURANE</t>
  </si>
  <si>
    <t>ADD NEW ROWS ABOVE THIS LINE FOR SEVOFLURANE)</t>
  </si>
  <si>
    <t>ADD NEW ROWS ABOVE THIS LINE  FOR ISOFLURANE)</t>
  </si>
  <si>
    <r>
      <rPr>
        <b/>
        <sz val="11"/>
        <color theme="1"/>
        <rFont val="Calibri"/>
        <family val="2"/>
        <scheme val="minor"/>
      </rPr>
      <t>Step 2:</t>
    </r>
    <r>
      <rPr>
        <sz val="11"/>
        <color theme="1"/>
        <rFont val="Calibri"/>
        <family val="2"/>
        <scheme val="minor"/>
      </rPr>
      <t xml:space="preserve"> For each year and gas type, input the number of bottles purchased for each size. 
This template is designed to help track historical and current anesthetic gas usage and the related GHG emissions. If you don't have historical data, or don't purchase certain sizes, the irrelevant entries will be set to zero by default.</t>
    </r>
  </si>
  <si>
    <r>
      <rPr>
        <b/>
        <sz val="11"/>
        <color theme="1"/>
        <rFont val="Calibri"/>
        <family val="2"/>
        <scheme val="minor"/>
      </rPr>
      <t>Step 4:</t>
    </r>
    <r>
      <rPr>
        <sz val="11"/>
        <color theme="1"/>
        <rFont val="Calibri"/>
        <family val="2"/>
        <scheme val="minor"/>
      </rPr>
      <t xml:space="preserve"> Input the number of refills of E-Cylinders </t>
    </r>
    <r>
      <rPr>
        <b/>
        <sz val="11"/>
        <color theme="1"/>
        <rFont val="Calibri"/>
        <family val="2"/>
        <scheme val="minor"/>
      </rPr>
      <t>OR</t>
    </r>
    <r>
      <rPr>
        <sz val="11"/>
        <color theme="1"/>
        <rFont val="Calibri"/>
        <family val="2"/>
        <scheme val="minor"/>
      </rPr>
      <t xml:space="preserve"> large central tanks for a manifold system. Assume each refill equates to the full volume of the container. This estimates the purchased quantity of N2O (which includes quantity delivered AND leaked)</t>
    </r>
  </si>
  <si>
    <t>ADD NEW ROWS ABOVE THIS LINE FOR N2O</t>
  </si>
  <si>
    <t>Emission Factors &amp; Gas Density</t>
  </si>
  <si>
    <t>User Guide</t>
  </si>
  <si>
    <t>Colour Legend</t>
  </si>
  <si>
    <t>User inputs required</t>
  </si>
  <si>
    <r>
      <t xml:space="preserve">If your practices uses a </t>
    </r>
    <r>
      <rPr>
        <b/>
        <sz val="11"/>
        <color theme="1"/>
        <rFont val="Calibri"/>
        <family val="2"/>
        <scheme val="minor"/>
      </rPr>
      <t>Manifold System</t>
    </r>
    <r>
      <rPr>
        <sz val="11"/>
        <color theme="1"/>
        <rFont val="Calibri"/>
        <family val="2"/>
        <scheme val="minor"/>
      </rPr>
      <t>: Select the Unit for the central cylinder (default unit is L)</t>
    </r>
  </si>
  <si>
    <t>L</t>
  </si>
  <si>
    <t>Default values are calculated using Set 1 Emission Factors for comparability with past published figures.</t>
  </si>
  <si>
    <t>#</t>
  </si>
  <si>
    <t>[1]</t>
  </si>
  <si>
    <t>[2]</t>
  </si>
  <si>
    <t>[3]</t>
  </si>
  <si>
    <t>[4]</t>
  </si>
  <si>
    <t>[6]</t>
  </si>
  <si>
    <t>Supplementary appendix to: Drew J, Christie SD, Rainham D, Rizan C. HealthcareLCA: an open-access living database of health-care environmental impact assessments. Lancet Planet Health 2022; 6: e1000–12.</t>
  </si>
  <si>
    <t>Anaesthetic gases calculator, UK Association of Anaesthetists.</t>
  </si>
  <si>
    <t xml:space="preserve">Anesthetic gas how-to guide, Practice Green Health. </t>
  </si>
  <si>
    <t xml:space="preserve">Nitrous Oxide Toolkit, The Canadian Coalition for Green Health Care. </t>
  </si>
  <si>
    <t>Assessing the potential climate impact of anaesthetic gases Sulbaek Andersen, Mads Peter et al. The Lancet Planetary Health, Volume 7, Issue 7, e622 - e629</t>
  </si>
  <si>
    <t xml:space="preserve">Laster MJ, Fang Z, Eger EI 2nd. Specific gravities of desflurane, enflurane, halothane, isoflurane, and sevoflurane. Anesth Analg. 1994 Jun;78(6):1152-3. doi: 10.1213/00000539-199406000-00022. </t>
  </si>
  <si>
    <r>
      <rPr>
        <b/>
        <sz val="11"/>
        <color theme="1"/>
        <rFont val="Calibri"/>
        <family val="2"/>
        <scheme val="minor"/>
      </rPr>
      <t xml:space="preserve">Step 3: </t>
    </r>
    <r>
      <rPr>
        <sz val="11"/>
        <color theme="1"/>
        <rFont val="Calibri"/>
        <family val="2"/>
        <scheme val="minor"/>
      </rPr>
      <t xml:space="preserve">Select the units and formats of N2O cylinders based on your practice's set-up (if applicable). </t>
    </r>
  </si>
  <si>
    <t>Densities (Stored as liquid)</t>
  </si>
  <si>
    <t>[7]</t>
  </si>
  <si>
    <t>Health Care Without Harm. Health Care Emissions Impact Calculator - Facility v2.2</t>
  </si>
  <si>
    <t>https://practicegreenhealth.org/tools-and-resources/health-care-emissions-impact-calculator</t>
  </si>
  <si>
    <t>Liquid density at room temperature (g/mL or kg/L)</t>
  </si>
  <si>
    <t>Gas density (g/L)</t>
  </si>
  <si>
    <t>Gas density calculated assuming ~25C and 1 atm (molecular weight divided by 24.45 L/mol)</t>
  </si>
  <si>
    <t>% difference</t>
  </si>
  <si>
    <t>Set 3: Epic Foundation Build GWP100 value</t>
  </si>
  <si>
    <t>Gas volume conversion (For quantifying emissions based on USED quantity)</t>
  </si>
  <si>
    <t>Emission factor per L of gas (kgCO2e/L of gas) using Set 1 emission factors</t>
  </si>
  <si>
    <t>Emission factor per L of gas (kgCO2e/L of gas) using Set 3 emission factors</t>
  </si>
  <si>
    <t>GHG results comparison using different GWP100 values</t>
  </si>
  <si>
    <t>GHG based on 2023 Lancet author recommended emission factors (Set 2)</t>
  </si>
  <si>
    <t>GHG based on commonly used emission factors (Set 1)</t>
  </si>
  <si>
    <t>GHG based on Epic Foundation Build emission factors (Set 3)</t>
  </si>
  <si>
    <t>Results not applicable (due to lack of data or value equals to zero)</t>
  </si>
  <si>
    <t>Sum of GHG based on commonly used emission factors (Set 1)</t>
  </si>
  <si>
    <r>
      <t xml:space="preserve">About </t>
    </r>
    <r>
      <rPr>
        <b/>
        <i/>
        <sz val="14"/>
        <color theme="1"/>
        <rFont val="Roboto"/>
      </rPr>
      <t>Decarbonization in Action</t>
    </r>
  </si>
  <si>
    <t xml:space="preserve">https://greenhealthcare.ca/accelerating-decarbonization/  </t>
  </si>
  <si>
    <t>Disclaimer</t>
  </si>
  <si>
    <t>Right click on the table and select 'refresh' to see the updated data and graphs. Make sure that GHG values (based on your preferred set of emission factors) are selected in the pivot table field list.</t>
  </si>
  <si>
    <r>
      <rPr>
        <b/>
        <sz val="11"/>
        <color theme="1"/>
        <rFont val="Calibri"/>
        <family val="2"/>
        <scheme val="minor"/>
      </rPr>
      <t>Step 1:</t>
    </r>
    <r>
      <rPr>
        <sz val="11"/>
        <color theme="1"/>
        <rFont val="Calibri"/>
        <family val="2"/>
        <scheme val="minor"/>
      </rPr>
      <t xml:space="preserve"> Input type bottle sizes typically purchased. If only 1 size is purchased, leave the extra rows as 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</si>
</sst>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_-* #,##0_-;\-* #,##0_-;_-* &quot;-&quot;??_-;_-@_-"/>
    <numFmt numFmtId="166" formatCode="0.0000"/>
  </numFmts>
  <fonts count="2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rgb="FF2E2E2E"/>
      <name val="Source Sans Pro"/>
      <family val="2"/>
    </font>
    <font>
      <sz val="8"/>
      <name val="Calibri"/>
      <family val="2"/>
      <scheme val="minor"/>
    </font>
    <font>
      <i/>
      <sz val="11"/>
      <color theme="1"/>
      <name val="Calibri"/>
      <family val="2"/>
      <scheme val="minor"/>
    </font>
    <font>
      <sz val="11"/>
      <color rgb="FF000000"/>
      <name val="Calibri"/>
      <family val="2"/>
      <scheme val="minor"/>
    </font>
    <font>
      <b/>
      <sz val="14"/>
      <color theme="1"/>
      <name val="Calibri"/>
      <family val="2"/>
      <scheme val="minor"/>
    </font>
    <font>
      <b/>
      <sz val="15"/>
      <color theme="3"/>
      <name val="Calibri"/>
      <family val="2"/>
      <scheme val="minor"/>
    </font>
    <font>
      <b/>
      <sz val="11"/>
      <color rgb="FF3F3F3F"/>
      <name val="Calibri"/>
      <family val="2"/>
      <scheme val="minor"/>
    </font>
    <font>
      <sz val="14"/>
      <color theme="1"/>
      <name val="Calibri"/>
      <family val="2"/>
      <scheme val="minor"/>
    </font>
    <font>
      <b/>
      <sz val="11"/>
      <color rgb="FFFF0000"/>
      <name val="Calibri"/>
      <family val="2"/>
      <scheme val="minor"/>
    </font>
    <font>
      <b/>
      <sz val="11"/>
      <name val="Calibri"/>
      <family val="2"/>
      <scheme val="minor"/>
    </font>
    <font>
      <sz val="12"/>
      <color theme="1"/>
      <name val="Calibri"/>
      <family val="2"/>
      <scheme val="minor"/>
    </font>
    <font>
      <u/>
      <sz val="11"/>
      <color theme="10"/>
      <name val="Calibri"/>
      <family val="2"/>
      <scheme val="minor"/>
    </font>
    <font>
      <sz val="11"/>
      <name val="Calibri"/>
      <family val="2"/>
      <scheme val="minor"/>
    </font>
    <font>
      <b/>
      <sz val="14"/>
      <color theme="1"/>
      <name val="Roboto"/>
    </font>
    <font>
      <b/>
      <i/>
      <sz val="14"/>
      <color theme="1"/>
      <name val="Roboto"/>
    </font>
    <font>
      <u/>
      <sz val="11"/>
      <color rgb="FF00B0F0"/>
      <name val="Roboto"/>
    </font>
    <font>
      <b/>
      <sz val="14"/>
      <name val="Roboto"/>
    </font>
    <font>
      <sz val="12"/>
      <color rgb="FF595959"/>
      <name val="Roboto"/>
    </font>
  </fonts>
  <fills count="12">
    <fill>
      <patternFill patternType="none"/>
    </fill>
    <fill>
      <patternFill patternType="gray125"/>
    </fill>
    <fill>
      <patternFill patternType="solid">
        <fgColor theme="8" tint="0.79998168889431442"/>
        <bgColor indexed="64"/>
      </patternFill>
    </fill>
    <fill>
      <patternFill patternType="solid">
        <fgColor theme="4"/>
        <bgColor indexed="64"/>
      </patternFill>
    </fill>
    <fill>
      <patternFill patternType="solid">
        <fgColor theme="5"/>
        <bgColor indexed="64"/>
      </patternFill>
    </fill>
    <fill>
      <patternFill patternType="solid">
        <fgColor theme="5" tint="-0.249977111117893"/>
        <bgColor theme="4"/>
      </patternFill>
    </fill>
    <fill>
      <patternFill patternType="solid">
        <fgColor rgb="FFF2F2F2"/>
      </patternFill>
    </fill>
    <fill>
      <patternFill patternType="solid">
        <fgColor rgb="FFFFFFCC"/>
      </patternFill>
    </fill>
    <fill>
      <patternFill patternType="lightUp">
        <fgColor auto="1"/>
        <bgColor theme="0" tint="-0.499984740745262"/>
      </patternFill>
    </fill>
    <fill>
      <patternFill patternType="solid">
        <fgColor theme="0"/>
        <bgColor theme="9"/>
      </patternFill>
    </fill>
    <fill>
      <patternFill patternType="solid">
        <fgColor theme="0"/>
        <bgColor indexed="64"/>
      </patternFill>
    </fill>
    <fill>
      <patternFill patternType="solid">
        <fgColor theme="5"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B2B2B2"/>
      </left>
      <right/>
      <top style="thin">
        <color rgb="FFB2B2B2"/>
      </top>
      <bottom style="thin">
        <color rgb="FFB2B2B2"/>
      </bottom>
      <diagonal/>
    </border>
  </borders>
  <cellStyleXfs count="8">
    <xf numFmtId="0" fontId="0" fillId="0" borderId="0"/>
    <xf numFmtId="43" fontId="1" fillId="0" borderId="0" applyFont="0" applyFill="0" applyBorder="0" applyAlignment="0" applyProtection="0"/>
    <xf numFmtId="0" fontId="9" fillId="0" borderId="7" applyNumberFormat="0" applyFill="0" applyAlignment="0" applyProtection="0"/>
    <xf numFmtId="0" fontId="10" fillId="6" borderId="8" applyNumberFormat="0" applyAlignment="0" applyProtection="0"/>
    <xf numFmtId="0" fontId="1" fillId="7" borderId="9" applyNumberFormat="0" applyFont="0" applyAlignment="0" applyProtection="0"/>
    <xf numFmtId="0" fontId="11" fillId="8" borderId="0">
      <alignment wrapText="1"/>
    </xf>
    <xf numFmtId="0" fontId="15" fillId="0" borderId="0" applyNumberFormat="0" applyFill="0" applyBorder="0" applyAlignment="0" applyProtection="0"/>
    <xf numFmtId="9" fontId="1" fillId="0" borderId="0" applyFont="0" applyFill="0" applyBorder="0" applyAlignment="0" applyProtection="0"/>
  </cellStyleXfs>
  <cellXfs count="80">
    <xf numFmtId="0" fontId="0" fillId="0" borderId="0" xfId="0"/>
    <xf numFmtId="0" fontId="3" fillId="0" borderId="0" xfId="0" applyFont="1"/>
    <xf numFmtId="0" fontId="0" fillId="0" borderId="0" xfId="0" applyFont="1"/>
    <xf numFmtId="0" fontId="4" fillId="0" borderId="0" xfId="0" applyFont="1"/>
    <xf numFmtId="164" fontId="0" fillId="0" borderId="0" xfId="1" applyNumberFormat="1" applyFont="1" applyBorder="1"/>
    <xf numFmtId="0" fontId="2" fillId="3" borderId="1" xfId="0" applyFont="1" applyFill="1" applyBorder="1"/>
    <xf numFmtId="0" fontId="2" fillId="4" borderId="1" xfId="0" applyFont="1" applyFill="1" applyBorder="1"/>
    <xf numFmtId="0" fontId="0" fillId="0" borderId="1" xfId="0" applyFont="1" applyBorder="1" applyAlignment="1"/>
    <xf numFmtId="165" fontId="0" fillId="0" borderId="1" xfId="1" applyNumberFormat="1" applyFont="1" applyBorder="1"/>
    <xf numFmtId="165" fontId="0" fillId="0" borderId="4" xfId="1" applyNumberFormat="1" applyFont="1" applyBorder="1"/>
    <xf numFmtId="0" fontId="0" fillId="0" borderId="2" xfId="0" applyFont="1" applyBorder="1"/>
    <xf numFmtId="0" fontId="0" fillId="0" borderId="0" xfId="0" applyFont="1" applyAlignment="1">
      <alignment wrapText="1"/>
    </xf>
    <xf numFmtId="0" fontId="7" fillId="0" borderId="0" xfId="0" applyFont="1" applyAlignment="1">
      <alignment vertical="center" wrapText="1"/>
    </xf>
    <xf numFmtId="0" fontId="3" fillId="0" borderId="0" xfId="0" applyFont="1" applyAlignment="1">
      <alignment wrapText="1"/>
    </xf>
    <xf numFmtId="0" fontId="0" fillId="0" borderId="0" xfId="0" pivotButton="1"/>
    <xf numFmtId="0" fontId="0" fillId="0" borderId="0" xfId="0" applyAlignment="1">
      <alignment horizontal="left"/>
    </xf>
    <xf numFmtId="164" fontId="0" fillId="0" borderId="0" xfId="0" applyNumberFormat="1"/>
    <xf numFmtId="0" fontId="8" fillId="0" borderId="0" xfId="0" applyFont="1" applyAlignment="1">
      <alignment wrapText="1"/>
    </xf>
    <xf numFmtId="0" fontId="0" fillId="2" borderId="0" xfId="0" applyFont="1" applyFill="1" applyAlignment="1">
      <alignment wrapText="1"/>
    </xf>
    <xf numFmtId="0" fontId="3" fillId="0" borderId="0" xfId="0" applyFont="1" applyAlignment="1">
      <alignment horizontal="left" wrapText="1"/>
    </xf>
    <xf numFmtId="0" fontId="2" fillId="3" borderId="1" xfId="0" applyFont="1" applyFill="1" applyBorder="1" applyAlignment="1">
      <alignment wrapText="1"/>
    </xf>
    <xf numFmtId="0" fontId="0" fillId="0" borderId="1" xfId="0" applyFont="1" applyBorder="1" applyAlignment="1">
      <alignment wrapText="1"/>
    </xf>
    <xf numFmtId="0" fontId="0" fillId="0" borderId="0" xfId="0" applyFont="1" applyFill="1" applyAlignment="1">
      <alignment horizontal="left" wrapText="1"/>
    </xf>
    <xf numFmtId="0" fontId="6" fillId="0" borderId="0" xfId="0" applyFont="1" applyFill="1" applyBorder="1" applyAlignment="1">
      <alignment wrapText="1"/>
    </xf>
    <xf numFmtId="0" fontId="0" fillId="0" borderId="0" xfId="0" applyFont="1" applyFill="1" applyAlignment="1">
      <alignment wrapText="1"/>
    </xf>
    <xf numFmtId="0" fontId="8" fillId="0" borderId="0" xfId="0" applyFont="1"/>
    <xf numFmtId="0" fontId="0" fillId="0" borderId="11" xfId="0" applyFont="1" applyBorder="1" applyAlignment="1">
      <alignment wrapText="1"/>
    </xf>
    <xf numFmtId="0" fontId="0" fillId="0" borderId="0" xfId="0" applyFont="1" applyBorder="1" applyAlignment="1">
      <alignment wrapText="1"/>
    </xf>
    <xf numFmtId="0" fontId="0" fillId="0" borderId="0" xfId="0" applyFont="1" applyBorder="1"/>
    <xf numFmtId="0" fontId="8" fillId="0" borderId="1" xfId="0" applyFont="1" applyBorder="1" applyAlignment="1">
      <alignment wrapText="1"/>
    </xf>
    <xf numFmtId="164" fontId="10" fillId="6" borderId="8" xfId="3" applyNumberFormat="1"/>
    <xf numFmtId="165" fontId="10" fillId="6" borderId="8" xfId="3" applyNumberFormat="1"/>
    <xf numFmtId="0" fontId="3" fillId="0" borderId="0" xfId="0" applyFont="1" applyAlignment="1"/>
    <xf numFmtId="165" fontId="0" fillId="0" borderId="3" xfId="1" applyNumberFormat="1" applyFont="1" applyFill="1" applyBorder="1"/>
    <xf numFmtId="165" fontId="0" fillId="0" borderId="5" xfId="1" applyNumberFormat="1" applyFont="1" applyFill="1" applyBorder="1"/>
    <xf numFmtId="0" fontId="0" fillId="0" borderId="1" xfId="0" applyFont="1" applyBorder="1" applyAlignment="1">
      <alignment horizontal="left" wrapText="1"/>
    </xf>
    <xf numFmtId="0" fontId="9" fillId="0" borderId="7" xfId="2" applyAlignment="1">
      <alignment wrapText="1"/>
    </xf>
    <xf numFmtId="0" fontId="9" fillId="0" borderId="7" xfId="2"/>
    <xf numFmtId="0" fontId="0" fillId="7" borderId="9" xfId="4" applyFont="1" applyAlignment="1">
      <alignment wrapText="1"/>
    </xf>
    <xf numFmtId="0" fontId="6" fillId="7" borderId="9" xfId="4" applyFont="1" applyAlignment="1">
      <alignment wrapText="1"/>
    </xf>
    <xf numFmtId="0" fontId="11" fillId="8" borderId="0" xfId="5">
      <alignment wrapText="1"/>
    </xf>
    <xf numFmtId="0" fontId="12" fillId="0" borderId="0" xfId="0" applyFont="1" applyAlignment="1">
      <alignment wrapText="1"/>
    </xf>
    <xf numFmtId="0" fontId="2" fillId="5" borderId="6" xfId="0" applyFont="1" applyFill="1" applyBorder="1" applyAlignment="1"/>
    <xf numFmtId="0" fontId="13" fillId="0" borderId="0" xfId="0" applyFont="1" applyAlignment="1"/>
    <xf numFmtId="0" fontId="0" fillId="0" borderId="13" xfId="0" applyFont="1" applyBorder="1" applyAlignment="1">
      <alignment wrapText="1"/>
    </xf>
    <xf numFmtId="0" fontId="0" fillId="0" borderId="12" xfId="0" applyFont="1" applyBorder="1" applyAlignment="1">
      <alignment wrapText="1"/>
    </xf>
    <xf numFmtId="0" fontId="3" fillId="0" borderId="0" xfId="0" applyFont="1" applyBorder="1" applyAlignment="1"/>
    <xf numFmtId="0" fontId="0" fillId="0" borderId="6" xfId="0" applyFont="1" applyBorder="1" applyAlignment="1">
      <alignment wrapText="1"/>
    </xf>
    <xf numFmtId="165" fontId="0" fillId="0" borderId="1" xfId="1" applyNumberFormat="1" applyFont="1" applyFill="1" applyBorder="1" applyAlignment="1"/>
    <xf numFmtId="0" fontId="14" fillId="7" borderId="9" xfId="4" applyFont="1" applyAlignment="1">
      <alignment vertical="center" wrapText="1"/>
    </xf>
    <xf numFmtId="166" fontId="0" fillId="0" borderId="0" xfId="0" applyNumberFormat="1"/>
    <xf numFmtId="0" fontId="7" fillId="0" borderId="0" xfId="0" applyFont="1"/>
    <xf numFmtId="0" fontId="0" fillId="0" borderId="0" xfId="0" applyAlignment="1">
      <alignment wrapText="1"/>
    </xf>
    <xf numFmtId="9" fontId="0" fillId="0" borderId="0" xfId="7" applyFont="1"/>
    <xf numFmtId="0" fontId="0" fillId="10" borderId="0" xfId="0" applyFill="1"/>
    <xf numFmtId="0" fontId="0" fillId="10" borderId="1" xfId="0" applyFill="1" applyBorder="1"/>
    <xf numFmtId="0" fontId="7" fillId="10" borderId="1" xfId="0" applyFont="1" applyFill="1" applyBorder="1" applyAlignment="1">
      <alignment vertical="center" wrapText="1"/>
    </xf>
    <xf numFmtId="0" fontId="0" fillId="10" borderId="1" xfId="0" applyFont="1" applyFill="1" applyBorder="1" applyAlignment="1">
      <alignment wrapText="1"/>
    </xf>
    <xf numFmtId="0" fontId="0" fillId="10" borderId="1" xfId="0" applyFont="1" applyFill="1" applyBorder="1" applyAlignment="1">
      <alignment vertical="center" wrapText="1"/>
    </xf>
    <xf numFmtId="0" fontId="13" fillId="9" borderId="1" xfId="0" applyFont="1" applyFill="1" applyBorder="1" applyAlignment="1">
      <alignment wrapText="1"/>
    </xf>
    <xf numFmtId="0" fontId="16" fillId="10" borderId="0" xfId="0" applyFont="1" applyFill="1"/>
    <xf numFmtId="0" fontId="2" fillId="4" borderId="14" xfId="0" applyFont="1" applyFill="1" applyBorder="1"/>
    <xf numFmtId="0" fontId="0" fillId="0" borderId="1" xfId="0" applyFont="1" applyBorder="1" applyAlignment="1">
      <alignment vertical="center"/>
    </xf>
    <xf numFmtId="0" fontId="0" fillId="2" borderId="1" xfId="0" applyFont="1" applyFill="1" applyBorder="1" applyAlignment="1" applyProtection="1">
      <alignment wrapText="1"/>
      <protection locked="0"/>
    </xf>
    <xf numFmtId="0" fontId="0" fillId="2" borderId="1" xfId="0" applyFont="1" applyFill="1" applyBorder="1" applyProtection="1">
      <protection locked="0"/>
    </xf>
    <xf numFmtId="165" fontId="0" fillId="2" borderId="1" xfId="1" applyNumberFormat="1" applyFont="1" applyFill="1" applyBorder="1" applyProtection="1">
      <protection locked="0"/>
    </xf>
    <xf numFmtId="0" fontId="0" fillId="2" borderId="1" xfId="0" applyFont="1" applyFill="1" applyBorder="1" applyAlignment="1" applyProtection="1">
      <alignment horizontal="right" wrapText="1"/>
      <protection locked="0"/>
    </xf>
    <xf numFmtId="165" fontId="0" fillId="2" borderId="1" xfId="1" applyNumberFormat="1" applyFont="1" applyFill="1" applyBorder="1" applyAlignment="1" applyProtection="1">
      <protection locked="0"/>
    </xf>
    <xf numFmtId="0" fontId="17" fillId="10" borderId="0" xfId="0" applyFont="1" applyFill="1"/>
    <xf numFmtId="0" fontId="19" fillId="10" borderId="0" xfId="6" applyFont="1" applyFill="1" applyBorder="1"/>
    <xf numFmtId="0" fontId="20" fillId="10" borderId="0" xfId="0" applyFont="1" applyFill="1"/>
    <xf numFmtId="0" fontId="0" fillId="11" borderId="0" xfId="0" applyFont="1" applyFill="1"/>
    <xf numFmtId="0" fontId="21" fillId="10" borderId="0" xfId="0" applyFont="1" applyFill="1"/>
    <xf numFmtId="0" fontId="8" fillId="7" borderId="15" xfId="4" applyFont="1" applyBorder="1" applyAlignment="1">
      <alignment horizontal="left" vertical="center" wrapText="1"/>
    </xf>
    <xf numFmtId="0" fontId="2" fillId="5" borderId="0" xfId="0" applyFont="1" applyFill="1" applyBorder="1" applyAlignment="1">
      <alignment horizontal="center"/>
    </xf>
    <xf numFmtId="0" fontId="0" fillId="0" borderId="10" xfId="0" applyFont="1" applyBorder="1" applyAlignment="1">
      <alignment horizontal="center" wrapText="1"/>
    </xf>
    <xf numFmtId="0" fontId="2" fillId="3" borderId="1" xfId="0" applyFont="1" applyFill="1" applyBorder="1" applyAlignment="1">
      <alignment horizontal="center"/>
    </xf>
    <xf numFmtId="0" fontId="2" fillId="3" borderId="4"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3" xfId="0" applyFont="1" applyFill="1" applyBorder="1" applyAlignment="1">
      <alignment horizontal="center" vertical="center"/>
    </xf>
  </cellXfs>
  <cellStyles count="8">
    <cellStyle name="Comma" xfId="1" builtinId="3"/>
    <cellStyle name="Heading 1" xfId="2" builtinId="16"/>
    <cellStyle name="Hyperlink" xfId="6" builtinId="8"/>
    <cellStyle name="N/A" xfId="5" xr:uid="{4785013A-CD3C-4AAC-B55B-7B3CE22E5258}"/>
    <cellStyle name="Normal" xfId="0" builtinId="0"/>
    <cellStyle name="Note" xfId="4" builtinId="10"/>
    <cellStyle name="Output" xfId="3" builtinId="21"/>
    <cellStyle name="Percent" xfId="7" builtinId="5"/>
  </cellStyles>
  <dxfs count="37">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fill>
        <patternFill patternType="lightUp">
          <bgColor theme="0" tint="-0.24994659260841701"/>
        </patternFill>
      </fill>
    </dxf>
    <dxf>
      <numFmt numFmtId="164" formatCode="_-* #,##0.0_-;\-* #,##0.0_-;_-* &quot;-&quot;??_-;_-@_-"/>
    </dxf>
    <dxf>
      <alignment wrapText="1"/>
    </dxf>
    <dxf>
      <numFmt numFmtId="164" formatCode="_-* #,##0.0_-;\-* #,##0.0_-;_-* &quot;-&quot;??_-;_-@_-"/>
    </dxf>
    <dxf>
      <font>
        <b val="0"/>
        <i val="0"/>
        <strike val="0"/>
        <condense val="0"/>
        <extend val="0"/>
        <outline val="0"/>
        <shadow val="0"/>
        <u val="none"/>
        <vertAlign val="baseline"/>
        <sz val="11"/>
        <color theme="1"/>
        <name val="Calibri"/>
        <family val="2"/>
        <scheme val="minor"/>
      </font>
    </dxf>
    <dxf>
      <font>
        <strike val="0"/>
        <outline val="0"/>
        <shadow val="0"/>
        <u val="none"/>
        <vertAlign val="baseline"/>
        <sz val="11"/>
        <name val="Calibri"/>
        <family val="2"/>
        <scheme val="minor"/>
      </font>
    </dxf>
    <dxf>
      <font>
        <strike val="0"/>
        <outline val="0"/>
        <shadow val="0"/>
        <vertAlign val="baseline"/>
        <sz val="11"/>
      </font>
      <numFmt numFmtId="165" formatCode="_-* #,##0_-;\-* #,##0_-;_-* &quot;-&quot;??_-;_-@_-"/>
      <border diagonalUp="0" diagonalDown="0">
        <left style="thin">
          <color indexed="64"/>
        </left>
        <right/>
        <top style="thin">
          <color indexed="64"/>
        </top>
        <bottom style="thin">
          <color indexed="64"/>
        </bottom>
        <vertical/>
        <horizontal/>
      </border>
    </dxf>
    <dxf>
      <font>
        <strike val="0"/>
        <outline val="0"/>
        <shadow val="0"/>
        <vertAlign val="baseline"/>
        <sz val="11"/>
      </font>
      <numFmt numFmtId="165" formatCode="_-* #,##0_-;\-* #,##0_-;_-* &quot;-&quot;??_-;_-@_-"/>
      <border diagonalUp="0" diagonalDown="0" outline="0">
        <left style="thin">
          <color indexed="64"/>
        </left>
        <right/>
        <top style="thin">
          <color indexed="64"/>
        </top>
        <bottom style="thin">
          <color indexed="64"/>
        </bottom>
      </border>
    </dxf>
    <dxf>
      <font>
        <strike val="0"/>
        <outline val="0"/>
        <shadow val="0"/>
        <vertAlign val="baseline"/>
        <sz val="11"/>
      </font>
      <numFmt numFmtId="165" formatCode="_-* #,##0_-;\-* #,##0_-;_-* &quot;-&quot;??_-;_-@_-"/>
      <border diagonalUp="0" diagonalDown="0" outline="0">
        <left style="thin">
          <color indexed="64"/>
        </left>
        <right style="thin">
          <color indexed="64"/>
        </right>
        <top style="thin">
          <color indexed="64"/>
        </top>
        <bottom style="thin">
          <color indexed="64"/>
        </bottom>
      </border>
    </dxf>
    <dxf>
      <font>
        <strike val="0"/>
        <outline val="0"/>
        <shadow val="0"/>
        <vertAlign val="baseline"/>
        <sz val="11"/>
      </font>
      <numFmt numFmtId="165" formatCode="_-* #,##0_-;\-* #,##0_-;_-* &quot;-&quot;??_-;_-@_-"/>
      <fill>
        <patternFill patternType="none">
          <fgColor indexed="64"/>
          <bgColor auto="1"/>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5" formatCode="_-* #,##0_-;\-* #,##0_-;_-* &quot;-&quot;??_-;_-@_-"/>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font>
      <numFmt numFmtId="165" formatCode="_-* #,##0_-;\-* #,##0_-;_-* &quot;-&quot;??_-;_-@_-"/>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font>
      <numFmt numFmtId="165" formatCode="_-* #,##0_-;\-* #,##0_-;_-* &quot;-&quot;??_-;_-@_-"/>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family val="2"/>
        <scheme val="minor"/>
      </font>
      <numFmt numFmtId="165" formatCode="_-* #,##0_-;\-* #,##0_-;_-* &quot;-&quot;??_-;_-@_-"/>
      <fill>
        <patternFill patternType="none">
          <fgColor indexed="64"/>
          <bgColor auto="1"/>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font>
      <numFmt numFmtId="165" formatCode="_-* #,##0_-;\-* #,##0_-;_-* &quot;-&quot;??_-;_-@_-"/>
      <fill>
        <patternFill patternType="solid">
          <fgColor indexed="64"/>
          <bgColor theme="8" tint="0.79998168889431442"/>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vertAlign val="baseline"/>
        <sz val="11"/>
      </font>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font>
    </dxf>
    <dxf>
      <border>
        <bottom style="thin">
          <color indexed="64"/>
        </bottom>
      </border>
    </dxf>
    <dxf>
      <font>
        <strike val="0"/>
        <outline val="0"/>
        <shadow val="0"/>
        <vertAlign val="baseline"/>
        <sz val="11"/>
      </font>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2"/>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dxf>
    <dxf>
      <numFmt numFmtId="166" formatCode="0.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[Scope 1 Purchased Anesthetic Gases GHG Calculator - Public Version.xlsx]Results Dashboard!PivotTable4</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baseline="0">
                <a:effectLst/>
              </a:rPr>
              <a:t>Annual GHG Emissions from </a:t>
            </a:r>
            <a:r>
              <a:rPr lang="en-US"/>
              <a:t>Nitrous Oxide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'Results Dashboard'!$C$25</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Dashboard'!$B$26:$B$36</c:f>
              <c:strCache>
                <c:ptCount val="10"/>
                <c:pt idx="0">
                  <c:v>2021</c:v>
                </c:pt>
                <c:pt idx="1">
                  <c:v>2022</c:v>
                </c:pt>
                <c:pt idx="2">
                  <c:v>2023</c:v>
                </c:pt>
                <c:pt idx="3">
                  <c:v>2024</c:v>
                </c:pt>
                <c:pt idx="4">
                  <c:v>2025</c:v>
                </c:pt>
                <c:pt idx="5">
                  <c:v>2026</c:v>
                </c:pt>
                <c:pt idx="6">
                  <c:v>2027</c:v>
                </c:pt>
                <c:pt idx="7">
                  <c:v>2028</c:v>
                </c:pt>
                <c:pt idx="8">
                  <c:v>2029</c:v>
                </c:pt>
                <c:pt idx="9">
                  <c:v>2030</c:v>
                </c:pt>
              </c:strCache>
            </c:strRef>
          </c:cat>
          <c:val>
            <c:numRef>
              <c:f>'Results Dashboard'!$C$26:$C$36</c:f>
              <c:numCache>
                <c:formatCode>_-* #,##0.0_-;\-* #,##0.0_-;_-*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8B6-43C3-9BB3-C1A42BFAD6D8}"/>
            </c:ext>
          </c:extLst>
        </c:ser>
        <c:dLbls>
          <c:dLblPos val="outEnd"/>
          <c:showLegendKey val="0"/>
          <c:showVal val="1"/>
          <c:showCatName val="0"/>
          <c:showSerName val="0"/>
          <c:showPercent val="0"/>
          <c:showBubbleSize val="0"/>
        </c:dLbls>
        <c:gapWidth val="219"/>
        <c:overlap val="-27"/>
        <c:axId val="252901407"/>
        <c:axId val="252911391"/>
      </c:barChart>
      <c:catAx>
        <c:axId val="252901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911391"/>
        <c:crosses val="autoZero"/>
        <c:auto val="1"/>
        <c:lblAlgn val="ctr"/>
        <c:lblOffset val="100"/>
        <c:noMultiLvlLbl val="0"/>
      </c:catAx>
      <c:valAx>
        <c:axId val="2529113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tonnes</a:t>
                </a:r>
                <a:r>
                  <a:rPr lang="en-CA" baseline="0"/>
                  <a:t> of CO2e</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290140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[Scope 1 Purchased Anesthetic Gases GHG Calculator - Public Version.xlsx]Results Dashboard!PivotTable1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Annual GHG Emissions from Bottled Anesthetic Gases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'Results Dashboard'!$C$3:$C$4</c:f>
              <c:strCache>
                <c:ptCount val="1"/>
                <c:pt idx="0">
                  <c:v>Desflurane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Dashboard'!$B$5:$B$15</c:f>
              <c:strCache>
                <c:ptCount val="10"/>
                <c:pt idx="0">
                  <c:v>2021</c:v>
                </c:pt>
                <c:pt idx="1">
                  <c:v>2022</c:v>
                </c:pt>
                <c:pt idx="2">
                  <c:v>2023</c:v>
                </c:pt>
                <c:pt idx="3">
                  <c:v>2024</c:v>
                </c:pt>
                <c:pt idx="4">
                  <c:v>2025</c:v>
                </c:pt>
                <c:pt idx="5">
                  <c:v>2026</c:v>
                </c:pt>
                <c:pt idx="6">
                  <c:v>2027</c:v>
                </c:pt>
                <c:pt idx="7">
                  <c:v>2028</c:v>
                </c:pt>
                <c:pt idx="8">
                  <c:v>2029</c:v>
                </c:pt>
                <c:pt idx="9">
                  <c:v>2030</c:v>
                </c:pt>
              </c:strCache>
            </c:strRef>
          </c:cat>
          <c:val>
            <c:numRef>
              <c:f>'Results Dashboard'!$C$5:$C$15</c:f>
              <c:numCache>
                <c:formatCode>_-* #,##0.0_-;\-* #,##0.0_-;_-*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6E98-4752-BC67-91825BDDB200}"/>
            </c:ext>
          </c:extLst>
        </c:ser>
        <c:ser>
          <c:idx val="1"/>
          <c:order val="1"/>
          <c:tx>
            <c:strRef>
              <c:f>'Results Dashboard'!$D$3:$D$4</c:f>
              <c:strCache>
                <c:ptCount val="1"/>
                <c:pt idx="0">
                  <c:v>Isoflurane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Dashboard'!$B$5:$B$15</c:f>
              <c:strCache>
                <c:ptCount val="10"/>
                <c:pt idx="0">
                  <c:v>2021</c:v>
                </c:pt>
                <c:pt idx="1">
                  <c:v>2022</c:v>
                </c:pt>
                <c:pt idx="2">
                  <c:v>2023</c:v>
                </c:pt>
                <c:pt idx="3">
                  <c:v>2024</c:v>
                </c:pt>
                <c:pt idx="4">
                  <c:v>2025</c:v>
                </c:pt>
                <c:pt idx="5">
                  <c:v>2026</c:v>
                </c:pt>
                <c:pt idx="6">
                  <c:v>2027</c:v>
                </c:pt>
                <c:pt idx="7">
                  <c:v>2028</c:v>
                </c:pt>
                <c:pt idx="8">
                  <c:v>2029</c:v>
                </c:pt>
                <c:pt idx="9">
                  <c:v>2030</c:v>
                </c:pt>
              </c:strCache>
            </c:strRef>
          </c:cat>
          <c:val>
            <c:numRef>
              <c:f>'Results Dashboard'!$D$5:$D$15</c:f>
              <c:numCache>
                <c:formatCode>_-* #,##0.0_-;\-* #,##0.0_-;_-*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6E98-4752-BC67-91825BDDB200}"/>
            </c:ext>
          </c:extLst>
        </c:ser>
        <c:ser>
          <c:idx val="2"/>
          <c:order val="2"/>
          <c:tx>
            <c:strRef>
              <c:f>'Results Dashboard'!$E$3:$E$4</c:f>
              <c:strCache>
                <c:ptCount val="1"/>
                <c:pt idx="0">
                  <c:v>Sevoflurane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'Results Dashboard'!$B$5:$B$15</c:f>
              <c:strCache>
                <c:ptCount val="10"/>
                <c:pt idx="0">
                  <c:v>2021</c:v>
                </c:pt>
                <c:pt idx="1">
                  <c:v>2022</c:v>
                </c:pt>
                <c:pt idx="2">
                  <c:v>2023</c:v>
                </c:pt>
                <c:pt idx="3">
                  <c:v>2024</c:v>
                </c:pt>
                <c:pt idx="4">
                  <c:v>2025</c:v>
                </c:pt>
                <c:pt idx="5">
                  <c:v>2026</c:v>
                </c:pt>
                <c:pt idx="6">
                  <c:v>2027</c:v>
                </c:pt>
                <c:pt idx="7">
                  <c:v>2028</c:v>
                </c:pt>
                <c:pt idx="8">
                  <c:v>2029</c:v>
                </c:pt>
                <c:pt idx="9">
                  <c:v>2030</c:v>
                </c:pt>
              </c:strCache>
            </c:strRef>
          </c:cat>
          <c:val>
            <c:numRef>
              <c:f>'Results Dashboard'!$E$5:$E$15</c:f>
              <c:numCache>
                <c:formatCode>_-* #,##0.0_-;\-* #,##0.0_-;_-* "-"??_-;_-@_-</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6E98-4752-BC67-91825BDDB200}"/>
            </c:ext>
          </c:extLst>
        </c:ser>
        <c:dLbls>
          <c:dLblPos val="ctr"/>
          <c:showLegendKey val="0"/>
          <c:showVal val="1"/>
          <c:showCatName val="0"/>
          <c:showSerName val="0"/>
          <c:showPercent val="0"/>
          <c:showBubbleSize val="0"/>
        </c:dLbls>
        <c:gapWidth val="150"/>
        <c:overlap val="100"/>
        <c:axId val="1972842272"/>
        <c:axId val="1972840192"/>
      </c:barChart>
      <c:catAx>
        <c:axId val="1972842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2840192"/>
        <c:crosses val="autoZero"/>
        <c:auto val="1"/>
        <c:lblAlgn val="ctr"/>
        <c:lblOffset val="100"/>
        <c:noMultiLvlLbl val="0"/>
      </c:catAx>
      <c:valAx>
        <c:axId val="1972840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tonnes of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0_-;\-* #,##0.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728422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514350</xdr:colOff>
      <xdr:row>1</xdr:row>
      <xdr:rowOff>90666</xdr:rowOff>
    </xdr:from>
    <xdr:to>
      <xdr:col>11</xdr:col>
      <xdr:colOff>496044</xdr:colOff>
      <xdr:row>6</xdr:row>
      <xdr:rowOff>43041</xdr:rowOff>
    </xdr:to>
    <xdr:pic>
      <xdr:nvPicPr>
        <xdr:cNvPr id="2" name="Picture 1">
          <a:extLst>
            <a:ext uri="{FF2B5EF4-FFF2-40B4-BE49-F238E27FC236}">
              <a16:creationId xmlns:a16="http://schemas.microsoft.com/office/drawing/2014/main" id="{2025ABAA-B657-45D9-BEBE-0797C8D32277}"/>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330" b="31280"/>
        <a:stretch/>
      </xdr:blipFill>
      <xdr:spPr bwMode="auto">
        <a:xfrm>
          <a:off x="4781550" y="281166"/>
          <a:ext cx="2420094" cy="904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7</xdr:col>
      <xdr:colOff>418447</xdr:colOff>
      <xdr:row>6</xdr:row>
      <xdr:rowOff>133707</xdr:rowOff>
    </xdr:to>
    <xdr:pic>
      <xdr:nvPicPr>
        <xdr:cNvPr id="3" name="Picture 2">
          <a:extLst>
            <a:ext uri="{FF2B5EF4-FFF2-40B4-BE49-F238E27FC236}">
              <a16:creationId xmlns:a16="http://schemas.microsoft.com/office/drawing/2014/main" id="{6CF3E663-AA94-4054-9D01-E04B7B0236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190500"/>
          <a:ext cx="4076047" cy="1086207"/>
        </a:xfrm>
        <a:prstGeom prst="rect">
          <a:avLst/>
        </a:prstGeom>
      </xdr:spPr>
    </xdr:pic>
    <xdr:clientData/>
  </xdr:twoCellAnchor>
  <xdr:twoCellAnchor>
    <xdr:from>
      <xdr:col>0</xdr:col>
      <xdr:colOff>180975</xdr:colOff>
      <xdr:row>8</xdr:row>
      <xdr:rowOff>0</xdr:rowOff>
    </xdr:from>
    <xdr:to>
      <xdr:col>14</xdr:col>
      <xdr:colOff>304799</xdr:colOff>
      <xdr:row>13</xdr:row>
      <xdr:rowOff>133350</xdr:rowOff>
    </xdr:to>
    <xdr:sp macro="" textlink="">
      <xdr:nvSpPr>
        <xdr:cNvPr id="4" name="TextBox 3">
          <a:extLst>
            <a:ext uri="{FF2B5EF4-FFF2-40B4-BE49-F238E27FC236}">
              <a16:creationId xmlns:a16="http://schemas.microsoft.com/office/drawing/2014/main" id="{2FDCA526-7E3A-48C9-AED2-72297431DBE5}"/>
            </a:ext>
          </a:extLst>
        </xdr:cNvPr>
        <xdr:cNvSpPr txBox="1"/>
      </xdr:nvSpPr>
      <xdr:spPr>
        <a:xfrm>
          <a:off x="180975" y="1571625"/>
          <a:ext cx="8286749" cy="108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solidFill>
                <a:srgbClr val="595959"/>
              </a:solidFill>
              <a:latin typeface="Roboto" panose="02000000000000000000" pitchFamily="2" charset="0"/>
              <a:ea typeface="Roboto" panose="02000000000000000000" pitchFamily="2" charset="0"/>
            </a:rPr>
            <a:t>This resource was developed as part of the Decarbonization in Action project, supporting Canadian hospitals to reduce greenhouse gas emissions across building systems, clinical activities, and organizational processes. </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This project is a partnership of the Canadian Coalition for Green Health Care and MaRS Discovery District, and made possible by the Peter Gilgan Foundation.</a:t>
          </a:r>
        </a:p>
      </xdr:txBody>
    </xdr:sp>
    <xdr:clientData/>
  </xdr:twoCellAnchor>
  <xdr:twoCellAnchor>
    <xdr:from>
      <xdr:col>0</xdr:col>
      <xdr:colOff>161925</xdr:colOff>
      <xdr:row>17</xdr:row>
      <xdr:rowOff>85725</xdr:rowOff>
    </xdr:from>
    <xdr:to>
      <xdr:col>14</xdr:col>
      <xdr:colOff>2</xdr:colOff>
      <xdr:row>29</xdr:row>
      <xdr:rowOff>152401</xdr:rowOff>
    </xdr:to>
    <xdr:sp macro="" textlink="">
      <xdr:nvSpPr>
        <xdr:cNvPr id="5" name="TextBox 4">
          <a:extLst>
            <a:ext uri="{FF2B5EF4-FFF2-40B4-BE49-F238E27FC236}">
              <a16:creationId xmlns:a16="http://schemas.microsoft.com/office/drawing/2014/main" id="{20801CD2-56F5-493D-A8F6-E6AAF3926652}"/>
            </a:ext>
          </a:extLst>
        </xdr:cNvPr>
        <xdr:cNvSpPr txBox="1"/>
      </xdr:nvSpPr>
      <xdr:spPr>
        <a:xfrm>
          <a:off x="161925" y="3419475"/>
          <a:ext cx="8001002" cy="23526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CA" sz="1200">
              <a:solidFill>
                <a:srgbClr val="595959"/>
              </a:solidFill>
              <a:latin typeface="Roboto" panose="02000000000000000000" pitchFamily="2" charset="0"/>
              <a:ea typeface="Roboto" panose="02000000000000000000" pitchFamily="2" charset="0"/>
            </a:rPr>
            <a:t>The</a:t>
          </a:r>
          <a:r>
            <a:rPr lang="en-CA" sz="1200" baseline="0">
              <a:solidFill>
                <a:srgbClr val="595959"/>
              </a:solidFill>
              <a:latin typeface="Roboto" panose="02000000000000000000" pitchFamily="2" charset="0"/>
              <a:ea typeface="Roboto" panose="02000000000000000000" pitchFamily="2" charset="0"/>
            </a:rPr>
            <a:t> carbon impact and cost-benefit calculators </a:t>
          </a:r>
          <a:r>
            <a:rPr lang="en-CA" sz="1200">
              <a:solidFill>
                <a:srgbClr val="595959"/>
              </a:solidFill>
              <a:latin typeface="Roboto" panose="02000000000000000000" pitchFamily="2" charset="0"/>
              <a:ea typeface="Roboto" panose="02000000000000000000" pitchFamily="2" charset="0"/>
            </a:rPr>
            <a:t>are intended to help hospitals estimate the project-level carbon and financial saving potential of certain initiatives relative to the business-as-usual scenario. The</a:t>
          </a:r>
          <a:r>
            <a:rPr lang="en-CA" sz="1200" baseline="0">
              <a:solidFill>
                <a:srgbClr val="595959"/>
              </a:solidFill>
              <a:latin typeface="Roboto" panose="02000000000000000000" pitchFamily="2" charset="0"/>
              <a:ea typeface="Roboto" panose="02000000000000000000" pitchFamily="2" charset="0"/>
            </a:rPr>
            <a:t> results could be used to inform </a:t>
          </a:r>
          <a:r>
            <a:rPr lang="en-CA" sz="1200" baseline="0">
              <a:solidFill>
                <a:srgbClr val="595959"/>
              </a:solidFill>
              <a:latin typeface="Roboto" panose="02000000000000000000" pitchFamily="2" charset="0"/>
              <a:ea typeface="Roboto" panose="02000000000000000000" pitchFamily="2" charset="0"/>
              <a:cs typeface="+mn-cs"/>
            </a:rPr>
            <a:t>impact evaluation, business case development, and in some cases compare alternative scenarios.</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Where feasible, these calculators take a life cycle approach and aim to capture whole life cycle emissions impacts. Some calculators are more detailed and customizable, while others provide higher-level estimates based on established models and public sources. The calculation boundary, methodology, assumptions, references, and key data sources are stated within each tool. </a:t>
          </a:r>
        </a:p>
        <a:p>
          <a:endParaRPr lang="en-CA" sz="1200">
            <a:solidFill>
              <a:srgbClr val="595959"/>
            </a:solidFill>
            <a:latin typeface="Roboto" panose="02000000000000000000" pitchFamily="2" charset="0"/>
            <a:ea typeface="Roboto" panose="02000000000000000000" pitchFamily="2" charset="0"/>
          </a:endParaRPr>
        </a:p>
        <a:p>
          <a:r>
            <a:rPr lang="en-CA" sz="1200">
              <a:solidFill>
                <a:srgbClr val="595959"/>
              </a:solidFill>
              <a:latin typeface="Roboto" panose="02000000000000000000" pitchFamily="2" charset="0"/>
              <a:ea typeface="Roboto" panose="02000000000000000000" pitchFamily="2" charset="0"/>
            </a:rPr>
            <a:t>These calculators are intended for project-level estimation only and should not be used for organizational emissions accounting or cited as ISO-compliant life cycle assessments. Please contact us if you encounter any issues with these resources.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247650</xdr:colOff>
      <xdr:row>23</xdr:row>
      <xdr:rowOff>66674</xdr:rowOff>
    </xdr:from>
    <xdr:to>
      <xdr:col>18</xdr:col>
      <xdr:colOff>419100</xdr:colOff>
      <xdr:row>43</xdr:row>
      <xdr:rowOff>57149</xdr:rowOff>
    </xdr:to>
    <xdr:graphicFrame macro="">
      <xdr:nvGraphicFramePr>
        <xdr:cNvPr id="4" name="Chart 3">
          <a:extLst>
            <a:ext uri="{FF2B5EF4-FFF2-40B4-BE49-F238E27FC236}">
              <a16:creationId xmlns:a16="http://schemas.microsoft.com/office/drawing/2014/main" id="{7021669E-B551-4B4E-9A5B-7DB6987EC9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247649</xdr:colOff>
      <xdr:row>2</xdr:row>
      <xdr:rowOff>0</xdr:rowOff>
    </xdr:from>
    <xdr:to>
      <xdr:col>18</xdr:col>
      <xdr:colOff>400049</xdr:colOff>
      <xdr:row>19</xdr:row>
      <xdr:rowOff>142875</xdr:rowOff>
    </xdr:to>
    <xdr:graphicFrame macro="">
      <xdr:nvGraphicFramePr>
        <xdr:cNvPr id="3" name="Chart 2">
          <a:extLst>
            <a:ext uri="{FF2B5EF4-FFF2-40B4-BE49-F238E27FC236}">
              <a16:creationId xmlns:a16="http://schemas.microsoft.com/office/drawing/2014/main" id="{91DF0630-9BC8-4422-9975-AB44E58FA0B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eijia Shi" refreshedDate="46110.779218402778" createdVersion="7" refreshedVersion="7" minRefreshableVersion="3" recordCount="10" xr:uid="{D478EB4B-EB52-4A3F-A7A7-B58FEF089EC0}">
  <cacheSource type="worksheet">
    <worksheetSource name="Table2"/>
  </cacheSource>
  <cacheFields count="9">
    <cacheField name="Year" numFmtId="0">
      <sharedItems containsSemiMixedTypes="0" containsString="0" containsNumber="1" containsInteger="1" minValue="2021" maxValue="2030" count="10">
        <n v="2021"/>
        <n v="2022"/>
        <n v="2023"/>
        <n v="2024"/>
        <n v="2025"/>
        <n v="2026"/>
        <n v="2027"/>
        <n v="2028"/>
        <n v="2029"/>
        <n v="2030"/>
      </sharedItems>
    </cacheField>
    <cacheField name="Number of Nitrous Oxide E-Cylinder Refills/Exchanges" numFmtId="165">
      <sharedItems containsSemiMixedTypes="0" containsString="0" containsNumber="1" containsInteger="1" minValue="0" maxValue="0"/>
    </cacheField>
    <cacheField name="Total Annual Quantity from E-Cylinder (kg)" numFmtId="165">
      <sharedItems containsSemiMixedTypes="0" containsString="0" containsNumber="1" containsInteger="1" minValue="0" maxValue="0"/>
    </cacheField>
    <cacheField name="Size of Central Cylinder (In selected unit above)" numFmtId="165">
      <sharedItems containsSemiMixedTypes="0" containsString="0" containsNumber="1" containsInteger="1" minValue="0" maxValue="0"/>
    </cacheField>
    <cacheField name="Number of Central Cylinder Refills/Orders" numFmtId="165">
      <sharedItems containsSemiMixedTypes="0" containsString="0" containsNumber="1" containsInteger="1" minValue="0" maxValue="0"/>
    </cacheField>
    <cacheField name="Total Quantity from Central Cylinder (kg)" numFmtId="165">
      <sharedItems containsSemiMixedTypes="0" containsString="0" containsNumber="1" containsInteger="1" minValue="0" maxValue="0"/>
    </cacheField>
    <cacheField name="Total Annual Quantity Purchased (kg)" numFmtId="165">
      <sharedItems containsSemiMixedTypes="0" containsString="0" containsNumber="1" containsInteger="1" minValue="0" maxValue="0"/>
    </cacheField>
    <cacheField name="GHG based on commonly used emission factors (Set 1)" numFmtId="165">
      <sharedItems containsSemiMixedTypes="0" containsString="0" containsNumber="1" containsInteger="1" minValue="0" maxValue="0"/>
    </cacheField>
    <cacheField name="GHG based on 2023 Lancet author recommended emission factors (Set 2)" numFmtId="165">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eijia Shi" refreshedDate="46110.788895486112" createdVersion="7" refreshedVersion="7" minRefreshableVersion="3" recordCount="92" xr:uid="{1CCCB924-1381-4E53-BDBA-18CA0104209D}">
  <cacheSource type="worksheet">
    <worksheetSource ref="B14:J106" sheet="User Inputs &amp; Calculations"/>
  </cacheSource>
  <cacheFields count="9">
    <cacheField name="Year" numFmtId="0">
      <sharedItems containsString="0" containsBlank="1" containsNumber="1" containsInteger="1" minValue="2021" maxValue="2030" count="11">
        <n v="2021"/>
        <n v="2022"/>
        <n v="2023"/>
        <n v="2024"/>
        <n v="2025"/>
        <n v="2026"/>
        <n v="2027"/>
        <n v="2028"/>
        <n v="2029"/>
        <n v="2030"/>
        <m/>
      </sharedItems>
    </cacheField>
    <cacheField name="Gas Type" numFmtId="0">
      <sharedItems containsBlank="1" count="4">
        <s v="Desflurane"/>
        <m/>
        <s v="Isoflurane"/>
        <s v="Sevoflurane"/>
      </sharedItems>
    </cacheField>
    <cacheField name="Bottle Size (mL)" numFmtId="0">
      <sharedItems containsBlank="1" containsMixedTypes="1" containsNumber="1" containsInteger="1" minValue="100" maxValue="250"/>
    </cacheField>
    <cacheField name="Number of Bottles Purchased Per Format" numFmtId="0">
      <sharedItems containsString="0" containsBlank="1" containsNumber="1" containsInteger="1" minValue="0" maxValue="0"/>
    </cacheField>
    <cacheField name="Total Annual Volume Purchased (mL)" numFmtId="0">
      <sharedItems containsBlank="1" containsMixedTypes="1" containsNumber="1" containsInteger="1" minValue="0" maxValue="0"/>
    </cacheField>
    <cacheField name="Equivalent Mass (kg)" numFmtId="0">
      <sharedItems containsBlank="1" containsMixedTypes="1" containsNumber="1" containsInteger="1" minValue="0" maxValue="0"/>
    </cacheField>
    <cacheField name="GHG based on commonly used emission factors (Set 1)" numFmtId="0">
      <sharedItems containsBlank="1" containsMixedTypes="1" containsNumber="1" containsInteger="1" minValue="0" maxValue="0"/>
    </cacheField>
    <cacheField name="GHG based on 2023 Lancet author recommended emission factors (Set 2)" numFmtId="0">
      <sharedItems containsBlank="1" containsMixedTypes="1" containsNumber="1" containsInteger="1" minValue="0" maxValue="0"/>
    </cacheField>
    <cacheField name="GHG based on Epic Foundation Build emission factors (Set 3)" numFmtId="0">
      <sharedItems containsBlank="1" containsMixedTypes="1"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n v="0"/>
    <n v="0"/>
    <n v="0"/>
    <n v="0"/>
    <n v="0"/>
    <n v="0"/>
    <n v="0"/>
    <n v="0"/>
  </r>
  <r>
    <x v="1"/>
    <n v="0"/>
    <n v="0"/>
    <n v="0"/>
    <n v="0"/>
    <n v="0"/>
    <n v="0"/>
    <n v="0"/>
    <n v="0"/>
  </r>
  <r>
    <x v="2"/>
    <n v="0"/>
    <n v="0"/>
    <n v="0"/>
    <n v="0"/>
    <n v="0"/>
    <n v="0"/>
    <n v="0"/>
    <n v="0"/>
  </r>
  <r>
    <x v="3"/>
    <n v="0"/>
    <n v="0"/>
    <n v="0"/>
    <n v="0"/>
    <n v="0"/>
    <n v="0"/>
    <n v="0"/>
    <n v="0"/>
  </r>
  <r>
    <x v="4"/>
    <n v="0"/>
    <n v="0"/>
    <n v="0"/>
    <n v="0"/>
    <n v="0"/>
    <n v="0"/>
    <n v="0"/>
    <n v="0"/>
  </r>
  <r>
    <x v="5"/>
    <n v="0"/>
    <n v="0"/>
    <n v="0"/>
    <n v="0"/>
    <n v="0"/>
    <n v="0"/>
    <n v="0"/>
    <n v="0"/>
  </r>
  <r>
    <x v="6"/>
    <n v="0"/>
    <n v="0"/>
    <n v="0"/>
    <n v="0"/>
    <n v="0"/>
    <n v="0"/>
    <n v="0"/>
    <n v="0"/>
  </r>
  <r>
    <x v="7"/>
    <n v="0"/>
    <n v="0"/>
    <n v="0"/>
    <n v="0"/>
    <n v="0"/>
    <n v="0"/>
    <n v="0"/>
    <n v="0"/>
  </r>
  <r>
    <x v="8"/>
    <n v="0"/>
    <n v="0"/>
    <n v="0"/>
    <n v="0"/>
    <n v="0"/>
    <n v="0"/>
    <n v="0"/>
    <n v="0"/>
  </r>
  <r>
    <x v="9"/>
    <n v="0"/>
    <n v="0"/>
    <n v="0"/>
    <n v="0"/>
    <n v="0"/>
    <n v="0"/>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
  <r>
    <x v="0"/>
    <x v="0"/>
    <n v="240"/>
    <n v="0"/>
    <n v="0"/>
    <n v="0"/>
    <n v="0"/>
    <n v="0"/>
    <n v="0"/>
  </r>
  <r>
    <x v="0"/>
    <x v="0"/>
    <s v="Custom Size 2"/>
    <n v="0"/>
    <s v="N/A"/>
    <s v="N/A"/>
    <s v="N/A"/>
    <s v="N/A"/>
    <s v="N/A"/>
  </r>
  <r>
    <x v="0"/>
    <x v="0"/>
    <s v="Custom Size 3"/>
    <n v="0"/>
    <s v="N/A"/>
    <s v="N/A"/>
    <s v="N/A"/>
    <s v="N/A"/>
    <s v="N/A"/>
  </r>
  <r>
    <x v="1"/>
    <x v="0"/>
    <n v="240"/>
    <n v="0"/>
    <n v="0"/>
    <n v="0"/>
    <n v="0"/>
    <n v="0"/>
    <n v="0"/>
  </r>
  <r>
    <x v="1"/>
    <x v="0"/>
    <s v="Custom Size 2"/>
    <n v="0"/>
    <s v="N/A"/>
    <s v="N/A"/>
    <s v="N/A"/>
    <s v="N/A"/>
    <s v="N/A"/>
  </r>
  <r>
    <x v="1"/>
    <x v="0"/>
    <s v="Custom Size 3"/>
    <n v="0"/>
    <s v="N/A"/>
    <s v="N/A"/>
    <s v="N/A"/>
    <s v="N/A"/>
    <s v="N/A"/>
  </r>
  <r>
    <x v="2"/>
    <x v="0"/>
    <n v="240"/>
    <n v="0"/>
    <n v="0"/>
    <n v="0"/>
    <n v="0"/>
    <n v="0"/>
    <n v="0"/>
  </r>
  <r>
    <x v="2"/>
    <x v="0"/>
    <s v="Custom Size 2"/>
    <n v="0"/>
    <s v="N/A"/>
    <s v="N/A"/>
    <s v="N/A"/>
    <s v="N/A"/>
    <s v="N/A"/>
  </r>
  <r>
    <x v="2"/>
    <x v="0"/>
    <s v="Custom Size 3"/>
    <n v="0"/>
    <s v="N/A"/>
    <s v="N/A"/>
    <s v="N/A"/>
    <s v="N/A"/>
    <s v="N/A"/>
  </r>
  <r>
    <x v="3"/>
    <x v="0"/>
    <n v="240"/>
    <n v="0"/>
    <n v="0"/>
    <n v="0"/>
    <n v="0"/>
    <n v="0"/>
    <n v="0"/>
  </r>
  <r>
    <x v="3"/>
    <x v="0"/>
    <s v="Custom Size 2"/>
    <n v="0"/>
    <s v="N/A"/>
    <s v="N/A"/>
    <s v="N/A"/>
    <s v="N/A"/>
    <s v="N/A"/>
  </r>
  <r>
    <x v="3"/>
    <x v="0"/>
    <s v="Custom Size 3"/>
    <n v="0"/>
    <s v="N/A"/>
    <s v="N/A"/>
    <s v="N/A"/>
    <s v="N/A"/>
    <s v="N/A"/>
  </r>
  <r>
    <x v="4"/>
    <x v="0"/>
    <n v="240"/>
    <n v="0"/>
    <n v="0"/>
    <n v="0"/>
    <n v="0"/>
    <n v="0"/>
    <n v="0"/>
  </r>
  <r>
    <x v="4"/>
    <x v="0"/>
    <s v="Custom Size 2"/>
    <n v="0"/>
    <s v="N/A"/>
    <s v="N/A"/>
    <s v="N/A"/>
    <s v="N/A"/>
    <s v="N/A"/>
  </r>
  <r>
    <x v="4"/>
    <x v="0"/>
    <s v="Custom Size 3"/>
    <n v="0"/>
    <s v="N/A"/>
    <s v="N/A"/>
    <s v="N/A"/>
    <s v="N/A"/>
    <s v="N/A"/>
  </r>
  <r>
    <x v="5"/>
    <x v="0"/>
    <n v="240"/>
    <n v="0"/>
    <n v="0"/>
    <n v="0"/>
    <n v="0"/>
    <n v="0"/>
    <n v="0"/>
  </r>
  <r>
    <x v="5"/>
    <x v="0"/>
    <s v="Custom Size 2"/>
    <n v="0"/>
    <s v="N/A"/>
    <s v="N/A"/>
    <s v="N/A"/>
    <s v="N/A"/>
    <s v="N/A"/>
  </r>
  <r>
    <x v="5"/>
    <x v="0"/>
    <s v="Custom Size 3"/>
    <n v="0"/>
    <s v="N/A"/>
    <s v="N/A"/>
    <s v="N/A"/>
    <s v="N/A"/>
    <s v="N/A"/>
  </r>
  <r>
    <x v="6"/>
    <x v="0"/>
    <n v="240"/>
    <n v="0"/>
    <n v="0"/>
    <n v="0"/>
    <n v="0"/>
    <n v="0"/>
    <n v="0"/>
  </r>
  <r>
    <x v="6"/>
    <x v="0"/>
    <s v="Custom Size 2"/>
    <n v="0"/>
    <s v="N/A"/>
    <s v="N/A"/>
    <s v="N/A"/>
    <s v="N/A"/>
    <s v="N/A"/>
  </r>
  <r>
    <x v="6"/>
    <x v="0"/>
    <s v="Custom Size 3"/>
    <n v="0"/>
    <s v="N/A"/>
    <s v="N/A"/>
    <s v="N/A"/>
    <s v="N/A"/>
    <s v="N/A"/>
  </r>
  <r>
    <x v="7"/>
    <x v="0"/>
    <n v="240"/>
    <n v="0"/>
    <n v="0"/>
    <n v="0"/>
    <n v="0"/>
    <n v="0"/>
    <n v="0"/>
  </r>
  <r>
    <x v="7"/>
    <x v="0"/>
    <s v="Custom Size 2"/>
    <n v="0"/>
    <s v="N/A"/>
    <s v="N/A"/>
    <s v="N/A"/>
    <s v="N/A"/>
    <s v="N/A"/>
  </r>
  <r>
    <x v="7"/>
    <x v="0"/>
    <s v="Custom Size 3"/>
    <n v="0"/>
    <s v="N/A"/>
    <s v="N/A"/>
    <s v="N/A"/>
    <s v="N/A"/>
    <s v="N/A"/>
  </r>
  <r>
    <x v="8"/>
    <x v="0"/>
    <n v="240"/>
    <n v="0"/>
    <n v="0"/>
    <n v="0"/>
    <n v="0"/>
    <n v="0"/>
    <n v="0"/>
  </r>
  <r>
    <x v="8"/>
    <x v="0"/>
    <s v="Custom Size 2"/>
    <n v="0"/>
    <s v="N/A"/>
    <s v="N/A"/>
    <s v="N/A"/>
    <s v="N/A"/>
    <s v="N/A"/>
  </r>
  <r>
    <x v="8"/>
    <x v="0"/>
    <s v="Custom Size 3"/>
    <n v="0"/>
    <s v="N/A"/>
    <s v="N/A"/>
    <s v="N/A"/>
    <s v="N/A"/>
    <s v="N/A"/>
  </r>
  <r>
    <x v="9"/>
    <x v="0"/>
    <n v="240"/>
    <n v="0"/>
    <n v="0"/>
    <n v="0"/>
    <n v="0"/>
    <n v="0"/>
    <n v="0"/>
  </r>
  <r>
    <x v="9"/>
    <x v="0"/>
    <s v="Custom Size 2"/>
    <n v="0"/>
    <s v="N/A"/>
    <s v="N/A"/>
    <s v="N/A"/>
    <s v="N/A"/>
    <s v="N/A"/>
  </r>
  <r>
    <x v="9"/>
    <x v="0"/>
    <s v="Custom Size 3"/>
    <n v="0"/>
    <s v="N/A"/>
    <s v="N/A"/>
    <s v="N/A"/>
    <s v="N/A"/>
    <s v="N/A"/>
  </r>
  <r>
    <x v="10"/>
    <x v="1"/>
    <m/>
    <m/>
    <m/>
    <m/>
    <m/>
    <m/>
    <m/>
  </r>
  <r>
    <x v="0"/>
    <x v="2"/>
    <n v="100"/>
    <n v="0"/>
    <n v="0"/>
    <n v="0"/>
    <n v="0"/>
    <n v="0"/>
    <n v="0"/>
  </r>
  <r>
    <x v="0"/>
    <x v="2"/>
    <n v="250"/>
    <n v="0"/>
    <n v="0"/>
    <n v="0"/>
    <n v="0"/>
    <n v="0"/>
    <n v="0"/>
  </r>
  <r>
    <x v="0"/>
    <x v="2"/>
    <s v="Custom Size 3"/>
    <n v="0"/>
    <s v="N/A"/>
    <s v="N/A"/>
    <s v="N/A"/>
    <s v="N/A"/>
    <s v="N/A"/>
  </r>
  <r>
    <x v="1"/>
    <x v="2"/>
    <n v="100"/>
    <n v="0"/>
    <n v="0"/>
    <n v="0"/>
    <n v="0"/>
    <n v="0"/>
    <n v="0"/>
  </r>
  <r>
    <x v="1"/>
    <x v="2"/>
    <n v="250"/>
    <n v="0"/>
    <n v="0"/>
    <n v="0"/>
    <n v="0"/>
    <n v="0"/>
    <n v="0"/>
  </r>
  <r>
    <x v="1"/>
    <x v="2"/>
    <s v="Custom Size 3"/>
    <n v="0"/>
    <s v="N/A"/>
    <s v="N/A"/>
    <s v="N/A"/>
    <s v="N/A"/>
    <s v="N/A"/>
  </r>
  <r>
    <x v="2"/>
    <x v="2"/>
    <n v="100"/>
    <n v="0"/>
    <n v="0"/>
    <n v="0"/>
    <n v="0"/>
    <n v="0"/>
    <n v="0"/>
  </r>
  <r>
    <x v="2"/>
    <x v="2"/>
    <n v="250"/>
    <n v="0"/>
    <n v="0"/>
    <n v="0"/>
    <n v="0"/>
    <n v="0"/>
    <n v="0"/>
  </r>
  <r>
    <x v="2"/>
    <x v="2"/>
    <s v="Custom Size 3"/>
    <n v="0"/>
    <s v="N/A"/>
    <s v="N/A"/>
    <s v="N/A"/>
    <s v="N/A"/>
    <s v="N/A"/>
  </r>
  <r>
    <x v="3"/>
    <x v="2"/>
    <n v="100"/>
    <n v="0"/>
    <n v="0"/>
    <n v="0"/>
    <n v="0"/>
    <n v="0"/>
    <n v="0"/>
  </r>
  <r>
    <x v="3"/>
    <x v="2"/>
    <n v="250"/>
    <n v="0"/>
    <n v="0"/>
    <n v="0"/>
    <n v="0"/>
    <n v="0"/>
    <n v="0"/>
  </r>
  <r>
    <x v="3"/>
    <x v="2"/>
    <s v="Custom Size 3"/>
    <n v="0"/>
    <s v="N/A"/>
    <s v="N/A"/>
    <s v="N/A"/>
    <s v="N/A"/>
    <s v="N/A"/>
  </r>
  <r>
    <x v="4"/>
    <x v="2"/>
    <n v="100"/>
    <n v="0"/>
    <n v="0"/>
    <n v="0"/>
    <n v="0"/>
    <n v="0"/>
    <n v="0"/>
  </r>
  <r>
    <x v="4"/>
    <x v="2"/>
    <n v="250"/>
    <n v="0"/>
    <n v="0"/>
    <n v="0"/>
    <n v="0"/>
    <n v="0"/>
    <n v="0"/>
  </r>
  <r>
    <x v="4"/>
    <x v="2"/>
    <s v="Custom Size 3"/>
    <n v="0"/>
    <s v="N/A"/>
    <s v="N/A"/>
    <s v="N/A"/>
    <s v="N/A"/>
    <s v="N/A"/>
  </r>
  <r>
    <x v="5"/>
    <x v="2"/>
    <n v="100"/>
    <n v="0"/>
    <n v="0"/>
    <n v="0"/>
    <n v="0"/>
    <n v="0"/>
    <n v="0"/>
  </r>
  <r>
    <x v="5"/>
    <x v="2"/>
    <n v="250"/>
    <n v="0"/>
    <n v="0"/>
    <n v="0"/>
    <n v="0"/>
    <n v="0"/>
    <n v="0"/>
  </r>
  <r>
    <x v="5"/>
    <x v="2"/>
    <s v="Custom Size 3"/>
    <n v="0"/>
    <s v="N/A"/>
    <s v="N/A"/>
    <s v="N/A"/>
    <s v="N/A"/>
    <s v="N/A"/>
  </r>
  <r>
    <x v="6"/>
    <x v="2"/>
    <n v="100"/>
    <n v="0"/>
    <n v="0"/>
    <n v="0"/>
    <n v="0"/>
    <n v="0"/>
    <n v="0"/>
  </r>
  <r>
    <x v="6"/>
    <x v="2"/>
    <n v="250"/>
    <n v="0"/>
    <n v="0"/>
    <n v="0"/>
    <n v="0"/>
    <n v="0"/>
    <n v="0"/>
  </r>
  <r>
    <x v="6"/>
    <x v="2"/>
    <s v="Custom Size 3"/>
    <n v="0"/>
    <s v="N/A"/>
    <s v="N/A"/>
    <s v="N/A"/>
    <s v="N/A"/>
    <s v="N/A"/>
  </r>
  <r>
    <x v="7"/>
    <x v="2"/>
    <n v="100"/>
    <n v="0"/>
    <n v="0"/>
    <n v="0"/>
    <n v="0"/>
    <n v="0"/>
    <n v="0"/>
  </r>
  <r>
    <x v="7"/>
    <x v="2"/>
    <n v="250"/>
    <n v="0"/>
    <n v="0"/>
    <n v="0"/>
    <n v="0"/>
    <n v="0"/>
    <n v="0"/>
  </r>
  <r>
    <x v="7"/>
    <x v="2"/>
    <s v="Custom Size 3"/>
    <n v="0"/>
    <s v="N/A"/>
    <s v="N/A"/>
    <s v="N/A"/>
    <s v="N/A"/>
    <s v="N/A"/>
  </r>
  <r>
    <x v="8"/>
    <x v="2"/>
    <n v="100"/>
    <n v="0"/>
    <n v="0"/>
    <n v="0"/>
    <n v="0"/>
    <n v="0"/>
    <n v="0"/>
  </r>
  <r>
    <x v="8"/>
    <x v="2"/>
    <n v="250"/>
    <n v="0"/>
    <n v="0"/>
    <n v="0"/>
    <n v="0"/>
    <n v="0"/>
    <n v="0"/>
  </r>
  <r>
    <x v="8"/>
    <x v="2"/>
    <s v="Custom Size 3"/>
    <n v="0"/>
    <s v="N/A"/>
    <s v="N/A"/>
    <s v="N/A"/>
    <s v="N/A"/>
    <s v="N/A"/>
  </r>
  <r>
    <x v="9"/>
    <x v="2"/>
    <n v="100"/>
    <n v="0"/>
    <n v="0"/>
    <n v="0"/>
    <n v="0"/>
    <n v="0"/>
    <n v="0"/>
  </r>
  <r>
    <x v="9"/>
    <x v="2"/>
    <n v="250"/>
    <n v="0"/>
    <n v="0"/>
    <n v="0"/>
    <n v="0"/>
    <n v="0"/>
    <n v="0"/>
  </r>
  <r>
    <x v="9"/>
    <x v="2"/>
    <s v="Custom Size 3"/>
    <n v="0"/>
    <s v="N/A"/>
    <s v="N/A"/>
    <s v="N/A"/>
    <s v="N/A"/>
    <s v="N/A"/>
  </r>
  <r>
    <x v="10"/>
    <x v="1"/>
    <m/>
    <m/>
    <m/>
    <m/>
    <m/>
    <m/>
    <m/>
  </r>
  <r>
    <x v="0"/>
    <x v="3"/>
    <n v="250"/>
    <n v="0"/>
    <n v="0"/>
    <n v="0"/>
    <n v="0"/>
    <n v="0"/>
    <n v="0"/>
  </r>
  <r>
    <x v="0"/>
    <x v="3"/>
    <s v="Custom Size 2"/>
    <n v="0"/>
    <s v="N/A"/>
    <s v="N/A"/>
    <s v="N/A"/>
    <s v="N/A"/>
    <s v="N/A"/>
  </r>
  <r>
    <x v="0"/>
    <x v="3"/>
    <s v="Custom Size 3"/>
    <n v="0"/>
    <s v="N/A"/>
    <s v="N/A"/>
    <s v="N/A"/>
    <s v="N/A"/>
    <s v="N/A"/>
  </r>
  <r>
    <x v="1"/>
    <x v="3"/>
    <n v="250"/>
    <n v="0"/>
    <n v="0"/>
    <n v="0"/>
    <n v="0"/>
    <n v="0"/>
    <n v="0"/>
  </r>
  <r>
    <x v="1"/>
    <x v="3"/>
    <s v="Custom Size 2"/>
    <n v="0"/>
    <s v="N/A"/>
    <s v="N/A"/>
    <s v="N/A"/>
    <s v="N/A"/>
    <s v="N/A"/>
  </r>
  <r>
    <x v="1"/>
    <x v="3"/>
    <s v="Custom Size 3"/>
    <n v="0"/>
    <s v="N/A"/>
    <s v="N/A"/>
    <s v="N/A"/>
    <s v="N/A"/>
    <s v="N/A"/>
  </r>
  <r>
    <x v="2"/>
    <x v="3"/>
    <n v="250"/>
    <n v="0"/>
    <n v="0"/>
    <n v="0"/>
    <n v="0"/>
    <n v="0"/>
    <n v="0"/>
  </r>
  <r>
    <x v="2"/>
    <x v="3"/>
    <s v="Custom Size 2"/>
    <n v="0"/>
    <s v="N/A"/>
    <s v="N/A"/>
    <s v="N/A"/>
    <s v="N/A"/>
    <s v="N/A"/>
  </r>
  <r>
    <x v="2"/>
    <x v="3"/>
    <s v="Custom Size 3"/>
    <n v="0"/>
    <s v="N/A"/>
    <s v="N/A"/>
    <s v="N/A"/>
    <s v="N/A"/>
    <s v="N/A"/>
  </r>
  <r>
    <x v="3"/>
    <x v="3"/>
    <n v="250"/>
    <n v="0"/>
    <n v="0"/>
    <n v="0"/>
    <n v="0"/>
    <n v="0"/>
    <n v="0"/>
  </r>
  <r>
    <x v="3"/>
    <x v="3"/>
    <s v="Custom Size 2"/>
    <n v="0"/>
    <s v="N/A"/>
    <s v="N/A"/>
    <s v="N/A"/>
    <s v="N/A"/>
    <s v="N/A"/>
  </r>
  <r>
    <x v="3"/>
    <x v="3"/>
    <s v="Custom Size 3"/>
    <n v="0"/>
    <s v="N/A"/>
    <s v="N/A"/>
    <s v="N/A"/>
    <s v="N/A"/>
    <s v="N/A"/>
  </r>
  <r>
    <x v="4"/>
    <x v="3"/>
    <n v="250"/>
    <n v="0"/>
    <n v="0"/>
    <n v="0"/>
    <n v="0"/>
    <n v="0"/>
    <n v="0"/>
  </r>
  <r>
    <x v="4"/>
    <x v="3"/>
    <s v="Custom Size 2"/>
    <n v="0"/>
    <s v="N/A"/>
    <s v="N/A"/>
    <s v="N/A"/>
    <s v="N/A"/>
    <s v="N/A"/>
  </r>
  <r>
    <x v="4"/>
    <x v="3"/>
    <s v="Custom Size 3"/>
    <n v="0"/>
    <s v="N/A"/>
    <s v="N/A"/>
    <s v="N/A"/>
    <s v="N/A"/>
    <s v="N/A"/>
  </r>
  <r>
    <x v="5"/>
    <x v="3"/>
    <n v="250"/>
    <n v="0"/>
    <n v="0"/>
    <n v="0"/>
    <n v="0"/>
    <n v="0"/>
    <n v="0"/>
  </r>
  <r>
    <x v="5"/>
    <x v="3"/>
    <s v="Custom Size 2"/>
    <n v="0"/>
    <s v="N/A"/>
    <s v="N/A"/>
    <s v="N/A"/>
    <s v="N/A"/>
    <s v="N/A"/>
  </r>
  <r>
    <x v="5"/>
    <x v="3"/>
    <s v="Custom Size 3"/>
    <n v="0"/>
    <s v="N/A"/>
    <s v="N/A"/>
    <s v="N/A"/>
    <s v="N/A"/>
    <s v="N/A"/>
  </r>
  <r>
    <x v="6"/>
    <x v="3"/>
    <n v="250"/>
    <n v="0"/>
    <n v="0"/>
    <n v="0"/>
    <n v="0"/>
    <n v="0"/>
    <n v="0"/>
  </r>
  <r>
    <x v="6"/>
    <x v="3"/>
    <s v="Custom Size 2"/>
    <n v="0"/>
    <s v="N/A"/>
    <s v="N/A"/>
    <s v="N/A"/>
    <s v="N/A"/>
    <s v="N/A"/>
  </r>
  <r>
    <x v="6"/>
    <x v="3"/>
    <s v="Custom Size 3"/>
    <n v="0"/>
    <s v="N/A"/>
    <s v="N/A"/>
    <s v="N/A"/>
    <s v="N/A"/>
    <s v="N/A"/>
  </r>
  <r>
    <x v="7"/>
    <x v="3"/>
    <n v="250"/>
    <n v="0"/>
    <n v="0"/>
    <n v="0"/>
    <n v="0"/>
    <n v="0"/>
    <n v="0"/>
  </r>
  <r>
    <x v="7"/>
    <x v="3"/>
    <s v="Custom Size 2"/>
    <n v="0"/>
    <s v="N/A"/>
    <s v="N/A"/>
    <s v="N/A"/>
    <s v="N/A"/>
    <s v="N/A"/>
  </r>
  <r>
    <x v="7"/>
    <x v="3"/>
    <s v="Custom Size 3"/>
    <n v="0"/>
    <s v="N/A"/>
    <s v="N/A"/>
    <s v="N/A"/>
    <s v="N/A"/>
    <s v="N/A"/>
  </r>
  <r>
    <x v="8"/>
    <x v="3"/>
    <n v="250"/>
    <n v="0"/>
    <n v="0"/>
    <n v="0"/>
    <n v="0"/>
    <n v="0"/>
    <n v="0"/>
  </r>
  <r>
    <x v="8"/>
    <x v="3"/>
    <s v="Custom Size 2"/>
    <n v="0"/>
    <s v="N/A"/>
    <s v="N/A"/>
    <s v="N/A"/>
    <s v="N/A"/>
    <s v="N/A"/>
  </r>
  <r>
    <x v="8"/>
    <x v="3"/>
    <s v="Custom Size 3"/>
    <n v="0"/>
    <s v="N/A"/>
    <s v="N/A"/>
    <s v="N/A"/>
    <s v="N/A"/>
    <s v="N/A"/>
  </r>
  <r>
    <x v="9"/>
    <x v="3"/>
    <n v="250"/>
    <n v="0"/>
    <n v="0"/>
    <n v="0"/>
    <n v="0"/>
    <n v="0"/>
    <n v="0"/>
  </r>
  <r>
    <x v="9"/>
    <x v="3"/>
    <s v="Custom Size 2"/>
    <n v="0"/>
    <s v="N/A"/>
    <s v="N/A"/>
    <s v="N/A"/>
    <s v="N/A"/>
    <s v="N/A"/>
  </r>
  <r>
    <x v="9"/>
    <x v="3"/>
    <s v="Custom Size 3"/>
    <n v="0"/>
    <s v="N/A"/>
    <s v="N/A"/>
    <s v="N/A"/>
    <s v="N/A"/>
    <s v="N/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0E45068-38F3-442F-B5FD-888CCADBE00F}" name="PivotTable1" cacheId="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chartFormat="1">
  <location ref="B3:F15" firstHeaderRow="1" firstDataRow="2" firstDataCol="1"/>
  <pivotFields count="9">
    <pivotField axis="axisRow" showAll="0">
      <items count="12">
        <item x="0"/>
        <item x="1"/>
        <item x="2"/>
        <item x="3"/>
        <item x="4"/>
        <item x="5"/>
        <item x="6"/>
        <item x="7"/>
        <item x="8"/>
        <item x="9"/>
        <item x="10"/>
        <item t="default"/>
      </items>
    </pivotField>
    <pivotField axis="axisCol" showAll="0">
      <items count="5">
        <item x="0"/>
        <item x="2"/>
        <item x="3"/>
        <item h="1" x="1"/>
        <item t="default"/>
      </items>
    </pivotField>
    <pivotField showAll="0"/>
    <pivotField showAll="0"/>
    <pivotField showAll="0"/>
    <pivotField showAll="0"/>
    <pivotField dataField="1" showAll="0"/>
    <pivotField showAll="0"/>
    <pivotField showAll="0"/>
  </pivotFields>
  <rowFields count="1">
    <field x="0"/>
  </rowFields>
  <rowItems count="11">
    <i>
      <x/>
    </i>
    <i>
      <x v="1"/>
    </i>
    <i>
      <x v="2"/>
    </i>
    <i>
      <x v="3"/>
    </i>
    <i>
      <x v="4"/>
    </i>
    <i>
      <x v="5"/>
    </i>
    <i>
      <x v="6"/>
    </i>
    <i>
      <x v="7"/>
    </i>
    <i>
      <x v="8"/>
    </i>
    <i>
      <x v="9"/>
    </i>
    <i t="grand">
      <x/>
    </i>
  </rowItems>
  <colFields count="1">
    <field x="1"/>
  </colFields>
  <colItems count="4">
    <i>
      <x/>
    </i>
    <i>
      <x v="1"/>
    </i>
    <i>
      <x v="2"/>
    </i>
    <i t="grand">
      <x/>
    </i>
  </colItems>
  <dataFields count="1">
    <dataField name="Sum of GHG based on commonly used emission factors (Set 1)" fld="6" baseField="0" baseItem="6"/>
  </dataFields>
  <formats count="1">
    <format dxfId="5">
      <pivotArea outline="0" collapsedLevelsAreSubtotals="1" fieldPosition="0"/>
    </format>
  </formats>
  <chartFormats count="3">
    <chartFormat chart="0" format="4" series="1">
      <pivotArea type="data" outline="0" fieldPosition="0">
        <references count="1">
          <reference field="1" count="1" selected="0">
            <x v="0"/>
          </reference>
        </references>
      </pivotArea>
    </chartFormat>
    <chartFormat chart="0" format="5" series="1">
      <pivotArea type="data" outline="0" fieldPosition="0">
        <references count="1">
          <reference field="1" count="1" selected="0">
            <x v="1"/>
          </reference>
        </references>
      </pivotArea>
    </chartFormat>
    <chartFormat chart="0" format="6" series="1">
      <pivotArea type="data" outline="0" fieldPosition="0">
        <references count="1">
          <reference field="1"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50739FF-00EB-4D0D-8A43-EE307D55267D}" name="PivotTable4" cacheId="0" applyNumberFormats="0" applyBorderFormats="0" applyFontFormats="0" applyPatternFormats="0" applyAlignmentFormats="0" applyWidthHeightFormats="1" dataCaption="Values" updatedVersion="7" minRefreshableVersion="3" useAutoFormatting="1" colGrandTotals="0" itemPrintTitles="1" createdVersion="7" indent="0" outline="1" outlineData="1" multipleFieldFilters="0" chartFormat="2">
  <location ref="B25:C36" firstHeaderRow="1" firstDataRow="1" firstDataCol="1"/>
  <pivotFields count="9">
    <pivotField axis="axisRow" showAll="0">
      <items count="11">
        <item x="0"/>
        <item x="1"/>
        <item x="2"/>
        <item x="3"/>
        <item x="4"/>
        <item x="5"/>
        <item x="6"/>
        <item x="7"/>
        <item x="8"/>
        <item x="9"/>
        <item t="default"/>
      </items>
    </pivotField>
    <pivotField showAll="0"/>
    <pivotField showAll="0"/>
    <pivotField showAll="0"/>
    <pivotField showAll="0"/>
    <pivotField showAll="0"/>
    <pivotField showAll="0"/>
    <pivotField dataField="1" numFmtId="165" showAll="0"/>
    <pivotField numFmtId="165" showAll="0"/>
  </pivotFields>
  <rowFields count="1">
    <field x="0"/>
  </rowFields>
  <rowItems count="11">
    <i>
      <x/>
    </i>
    <i>
      <x v="1"/>
    </i>
    <i>
      <x v="2"/>
    </i>
    <i>
      <x v="3"/>
    </i>
    <i>
      <x v="4"/>
    </i>
    <i>
      <x v="5"/>
    </i>
    <i>
      <x v="6"/>
    </i>
    <i>
      <x v="7"/>
    </i>
    <i>
      <x v="8"/>
    </i>
    <i>
      <x v="9"/>
    </i>
    <i t="grand">
      <x/>
    </i>
  </rowItems>
  <colItems count="1">
    <i/>
  </colItems>
  <dataFields count="1">
    <dataField name="Sum of GHG based on commonly used emission factors (Set 1)" fld="7" baseField="0" baseItem="0"/>
  </dataFields>
  <formats count="2">
    <format dxfId="7">
      <pivotArea outline="0" collapsedLevelsAreSubtotals="1" fieldPosition="0"/>
    </format>
    <format dxfId="6">
      <pivotArea dataOnly="0" labelOnly="1" outline="0" axis="axisValues" fieldPosition="0"/>
    </format>
  </formats>
  <chartFormats count="2">
    <chartFormat chart="1" format="1" series="1">
      <pivotArea type="data" outline="0" fieldPosition="0"/>
    </chartFormat>
    <chartFormat chart="1"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F1A55BB-1696-4BFA-B0AE-FD36B9FFC7CD}" name="Table8" displayName="Table8" ref="B139:D143" totalsRowShown="0">
  <autoFilter ref="B139:D143" xr:uid="{BF1A55BB-1696-4BFA-B0AE-FD36B9FFC7CD}"/>
  <tableColumns count="3">
    <tableColumn id="1" xr3:uid="{56081F01-79F7-45F6-BE7F-23793C11CE52}" name="Anesthetic Agent"/>
    <tableColumn id="2" xr3:uid="{99B95C66-F831-47C7-8F27-6DD418EB1E14}" name="Liquid density at room temperature (g/mL or kg/L)" dataDxfId="36"/>
    <tableColumn id="3" xr3:uid="{D3AD2451-FA61-4AB9-9357-C9784830019F}" name="Source"/>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A9FF1FE-2B09-40E4-B983-A99E8B3FD0AF}" name="Table47" displayName="Table47" ref="B132:F136" totalsRowShown="0" headerRowDxfId="35" dataDxfId="34">
  <autoFilter ref="B132:F136" xr:uid="{BA9FF1FE-2B09-40E4-B983-A99E8B3FD0AF}"/>
  <tableColumns count="5">
    <tableColumn id="1" xr3:uid="{283EAAD9-8B9C-4BAF-BB79-0A4693FD7C36}" name="Anesthetic Agent" dataDxfId="33" totalsRowDxfId="32"/>
    <tableColumn id="3" xr3:uid="{C901CA46-B400-4480-B09F-8DA87C7EA3ED}" name="Set 1: Emission Factors Commonly Used by Practitioners" dataDxfId="31"/>
    <tableColumn id="5" xr3:uid="{AE557E14-FEA2-4251-B565-729684822B93}" name="Source - Set 1" dataDxfId="30" totalsRowDxfId="29"/>
    <tableColumn id="8" xr3:uid="{076523F2-C8BC-47B6-BE10-1129D680F8F8}" name="Set 2: 2023 Lancet  Author-Recommended Emission Factors" dataDxfId="28" totalsRowDxfId="27"/>
    <tableColumn id="9" xr3:uid="{604D63C0-DC35-4D72-9570-DDC11849A0B8}" name="Source - Set 2" dataDxfId="26" totalsRowDxfId="25"/>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917B17-BAAB-4E1F-8DE3-6B24FF2A9CA3}" name="Table2" displayName="Table2" ref="B115:K125" totalsRowShown="0" headerRowDxfId="24" dataDxfId="22" headerRowBorderDxfId="23" tableBorderDxfId="21" totalsRowBorderDxfId="20">
  <autoFilter ref="B115:K125" xr:uid="{B4917B17-BAAB-4E1F-8DE3-6B24FF2A9CA3}"/>
  <tableColumns count="10">
    <tableColumn id="1" xr3:uid="{93A3CB30-70B2-4F24-886E-B1B785919909}" name="Year" dataDxfId="19"/>
    <tableColumn id="9" xr3:uid="{3CBCCEC8-CBF7-4302-9373-26BDA0A07191}" name="Number of Nitrous Oxide E-Cylinder Refills/Exchanges" dataDxfId="18" dataCellStyle="Comma"/>
    <tableColumn id="13" xr3:uid="{A7026DF4-731B-491E-99EC-40B250227415}" name="Total Annual Quantity from E-Cylinder (kg)" dataDxfId="17" dataCellStyle="Comma">
      <calculatedColumnFormula>Table2[[#This Row],[Number of Nitrous Oxide E-Cylinder Refills/Exchanges]]*$C$112</calculatedColumnFormula>
    </tableColumn>
    <tableColumn id="7" xr3:uid="{0CFB73AE-4B5F-449A-98CD-EDB897C7FAFF}" name="Size of Central Cylinder (In selected unit above)" dataDxfId="16" dataCellStyle="Comma"/>
    <tableColumn id="8" xr3:uid="{42AB0B98-E070-487A-82A4-D3D407B11872}" name="Number of Central Cylinder Refills/Orders" dataDxfId="15" dataCellStyle="Comma"/>
    <tableColumn id="12" xr3:uid="{B462747B-F619-4E83-B2DF-327B2DC736B0}" name="Total Quantity from Central Cylinder (kg)" dataDxfId="14" dataCellStyle="Comma">
      <calculatedColumnFormula array="1">_xlfn.IFS($C$111="kg", Table2[[#This Row],[Size of Central Cylinder (In selected unit above)]]*Table2[[#This Row],[Number of Central Cylinder Refills/Orders]], $C$111="lbs", CONVERT(Table2[[#This Row],[Size of Central Cylinder (In selected unit above)]]*Table2[[#This Row],[Number of Central Cylinder Refills/Orders]], "lbm","g")/1000,$C$111="L", Table2[[#This Row],[Size of Central Cylinder (In selected unit above)]]*Table2[[#This Row],[Number of Central Cylinder Refills/Orders]]*$C$143)</calculatedColumnFormula>
    </tableColumn>
    <tableColumn id="3" xr3:uid="{303E7D96-65AC-47F3-BB3B-5BF503E6822F}" name="Total Annual Quantity Purchased (kg)" dataDxfId="13" dataCellStyle="Comma">
      <calculatedColumnFormula>Table2[[#This Row],[Total Annual Quantity from E-Cylinder (kg)]]+Table2[[#This Row],[Total Quantity from Central Cylinder (kg)]]</calculatedColumnFormula>
    </tableColumn>
    <tableColumn id="5" xr3:uid="{8B8359E0-6B79-4096-BF60-67D1B0E2CED9}" name="GHG based on commonly used emission factors (Set 1)" dataDxfId="12" dataCellStyle="Comma">
      <calculatedColumnFormula>H116*$C$136/1000</calculatedColumnFormula>
    </tableColumn>
    <tableColumn id="6" xr3:uid="{3E74CA6B-E6D4-43AF-B82C-5205E491A2BF}" name="GHG based on 2023 Lancet author recommended emission factors (Set 2)" dataDxfId="11" dataCellStyle="Comma">
      <calculatedColumnFormula>Table2[[#This Row],[Total Annual Quantity Purchased (kg)]]*$E$136/1000</calculatedColumnFormula>
    </tableColumn>
    <tableColumn id="4" xr3:uid="{0630DB93-5999-4DF3-9308-C9BF649FCBF7}" name="GHG based on Epic Foundation Build emission factors (Set 3)" dataDxfId="10" dataCellStyle="Comma">
      <calculatedColumnFormula>Table2[[#This Row],[Total Annual Quantity Purchased (kg)]]*$D$150/1000</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485E1C-BB4C-403A-998E-F27AA1436345}" name="Table1" displayName="Table1" ref="B146:E150" totalsRowShown="0">
  <autoFilter ref="B146:E150" xr:uid="{AA485E1C-BB4C-403A-998E-F27AA1436345}"/>
  <tableColumns count="4">
    <tableColumn id="1" xr3:uid="{03122F6D-5881-4EB5-8723-14FDAA626FD1}" name="Anesthetic Agent"/>
    <tableColumn id="2" xr3:uid="{F47DC3F1-F0F9-47B0-A35B-D6876FC10F94}" name="Gas density (g/L)" dataDxfId="9"/>
    <tableColumn id="3" xr3:uid="{4B6C706B-32E7-440B-B95A-36ED25D0EC36}" name="Set 3: Epic Foundation Build GWP100 value" dataDxfId="8"/>
    <tableColumn id="5" xr3:uid="{21F52365-69C1-438F-9A05-AFA2329BB2A7}" name="Source"/>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27D346A-696F-4CAA-9C69-B6E27FE0F728}" name="Table3" displayName="Table3" ref="B153:E157" totalsRowShown="0">
  <autoFilter ref="B153:E157" xr:uid="{327D346A-696F-4CAA-9C69-B6E27FE0F728}"/>
  <tableColumns count="4">
    <tableColumn id="1" xr3:uid="{C7CECEA4-14C7-4065-A796-323F894EA985}" name="Anesthetic Agent"/>
    <tableColumn id="2" xr3:uid="{C3DEC2EC-DD6A-4032-841B-4A29D2F1FF9E}" name="Emission factor per L of gas (kgCO2e/L of gas) using Set 1 emission factors">
      <calculatedColumnFormula>C147/1000*C133</calculatedColumnFormula>
    </tableColumn>
    <tableColumn id="3" xr3:uid="{0AB9EDC1-8EA6-41C6-AE81-B5C982B780AC}" name="Emission factor per L of gas (kgCO2e/L of gas) using Set 3 emission factors">
      <calculatedColumnFormula>C147/1000*D147</calculatedColumnFormula>
    </tableColumn>
    <tableColumn id="4" xr3:uid="{6A42ACDB-F377-4DAE-A78E-143F889EE30C}" name="% difference" dataCellStyle="Percent">
      <calculatedColumnFormula>C154/D154-1</calculatedColumnFormula>
    </tableColumn>
  </tableColumns>
  <tableStyleInfo name="TableStyleLight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reenhealthcare.ca/accelerating-decarbonization/"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hyperlink" Target="https://healthcarelca.com/database" TargetMode="External"/><Relationship Id="rId2" Type="http://schemas.openxmlformats.org/officeDocument/2006/relationships/hyperlink" Target="https://anaesthetists.org/Home/Resources-publications/Environment/Guide-to-green-anaesthesia/Anaesthetic-gases-calculator" TargetMode="External"/><Relationship Id="rId1" Type="http://schemas.openxmlformats.org/officeDocument/2006/relationships/hyperlink" Target="https://pubmed.ncbi.nlm.nih.gov/8198275/" TargetMode="External"/><Relationship Id="rId6" Type="http://schemas.openxmlformats.org/officeDocument/2006/relationships/hyperlink" Target="https://practicegreenhealth.org/sites/default/files/2019-04/anesthetic_gas_how-to.pdf" TargetMode="External"/><Relationship Id="rId5" Type="http://schemas.openxmlformats.org/officeDocument/2006/relationships/hyperlink" Target="https://www.thelancet.com/journals/lanplh/article/PIIS2542-5196(23)00084-0/fulltext" TargetMode="External"/><Relationship Id="rId4" Type="http://schemas.openxmlformats.org/officeDocument/2006/relationships/hyperlink" Target="https://greenhealthcare.ca/wp-content/uploads/2025/07/N2O-Toolkit_2025-07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8486-3E7B-47A5-8781-D7E9831B9820}">
  <sheetPr>
    <tabColor rgb="FFFFC000"/>
  </sheetPr>
  <dimension ref="B8:B31"/>
  <sheetViews>
    <sheetView tabSelected="1" topLeftCell="A11" workbookViewId="0">
      <selection activeCell="A31" sqref="A31:XFD31"/>
    </sheetView>
  </sheetViews>
  <sheetFormatPr defaultRowHeight="15" x14ac:dyDescent="0.25"/>
  <cols>
    <col min="1" max="1" width="3.5703125" style="54" customWidth="1"/>
    <col min="2" max="16384" width="9.140625" style="54"/>
  </cols>
  <sheetData>
    <row r="8" spans="2:2" ht="18.75" x14ac:dyDescent="0.3">
      <c r="B8" s="68" t="s">
        <v>95</v>
      </c>
    </row>
    <row r="15" spans="2:2" x14ac:dyDescent="0.25">
      <c r="B15" s="69" t="s">
        <v>96</v>
      </c>
    </row>
    <row r="17" spans="2:2" ht="18.75" x14ac:dyDescent="0.3">
      <c r="B17" s="70" t="s">
        <v>97</v>
      </c>
    </row>
    <row r="31" spans="2:2" ht="15.75" x14ac:dyDescent="0.25">
      <c r="B31" s="72"/>
    </row>
  </sheetData>
  <sheetProtection algorithmName="SHA-512" hashValue="0FwoNUyKMBoB+/z3g6rOm8x+nVkvSuv7ETgZUFTZzQQd2Gg5FFTTk8x32XIp/exNHZC/LHVIjgj9i733B67Nag==" saltValue="qkZoz5AUtoE4UHlwmCGfMg==" spinCount="100000" sheet="1" objects="1" scenarios="1"/>
  <hyperlinks>
    <hyperlink ref="B15" r:id="rId1" xr:uid="{8C4505AD-6932-42BE-BC24-C91F9271CF7C}"/>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203A9-99F9-47A0-A3F9-6FB4F418B45F}">
  <dimension ref="A1:K157"/>
  <sheetViews>
    <sheetView showGridLines="0" topLeftCell="A136" zoomScale="80" zoomScaleNormal="106" workbookViewId="0">
      <selection activeCell="A149" sqref="A149"/>
    </sheetView>
  </sheetViews>
  <sheetFormatPr defaultRowHeight="15" x14ac:dyDescent="0.25"/>
  <cols>
    <col min="1" max="1" width="61.140625" style="11" customWidth="1"/>
    <col min="2" max="2" width="39.7109375" style="11" customWidth="1"/>
    <col min="3" max="3" width="67.7109375" style="11" customWidth="1"/>
    <col min="4" max="4" width="63.42578125" style="2" customWidth="1"/>
    <col min="5" max="5" width="54.28515625" style="2" bestFit="1" customWidth="1"/>
    <col min="6" max="6" width="54.5703125" style="2" customWidth="1"/>
    <col min="7" max="7" width="35.7109375" style="2" customWidth="1"/>
    <col min="8" max="8" width="60" style="2" bestFit="1" customWidth="1"/>
    <col min="9" max="9" width="69.7109375" style="2" bestFit="1" customWidth="1"/>
    <col min="10" max="10" width="59.42578125" style="2" bestFit="1" customWidth="1"/>
    <col min="11" max="11" width="66.85546875" style="2" customWidth="1"/>
    <col min="12" max="16384" width="9.140625" style="2"/>
  </cols>
  <sheetData>
    <row r="1" spans="1:10" x14ac:dyDescent="0.25">
      <c r="A1" s="13" t="s">
        <v>58</v>
      </c>
    </row>
    <row r="2" spans="1:10" ht="29.25" customHeight="1" x14ac:dyDescent="0.25">
      <c r="A2" s="73" t="s">
        <v>59</v>
      </c>
      <c r="B2" s="62" t="s">
        <v>60</v>
      </c>
      <c r="C2" s="18"/>
    </row>
    <row r="3" spans="1:10" ht="30.75" x14ac:dyDescent="0.3">
      <c r="A3" s="73"/>
      <c r="B3" s="21" t="s">
        <v>93</v>
      </c>
      <c r="C3" s="40"/>
    </row>
    <row r="4" spans="1:10" ht="18.75" x14ac:dyDescent="0.3">
      <c r="B4" s="17"/>
      <c r="C4" s="24"/>
    </row>
    <row r="5" spans="1:10" ht="20.25" thickBot="1" x14ac:dyDescent="0.35">
      <c r="B5" s="36" t="s">
        <v>31</v>
      </c>
      <c r="C5" s="36"/>
      <c r="D5" s="37"/>
      <c r="E5" s="37"/>
      <c r="F5" s="37"/>
      <c r="G5" s="37"/>
      <c r="H5" s="37"/>
      <c r="I5" s="37"/>
      <c r="J5" s="37"/>
    </row>
    <row r="6" spans="1:10" ht="30.75" thickTop="1" x14ac:dyDescent="0.25">
      <c r="A6" s="38" t="s">
        <v>99</v>
      </c>
    </row>
    <row r="7" spans="1:10" ht="18.75" x14ac:dyDescent="0.3">
      <c r="B7" s="17" t="s">
        <v>50</v>
      </c>
      <c r="C7" s="25" t="s">
        <v>4</v>
      </c>
      <c r="D7" s="25" t="s">
        <v>2</v>
      </c>
      <c r="E7" s="25" t="s">
        <v>3</v>
      </c>
    </row>
    <row r="8" spans="1:10" ht="18.75" x14ac:dyDescent="0.3">
      <c r="B8" s="29" t="s">
        <v>45</v>
      </c>
      <c r="C8" s="63">
        <v>240</v>
      </c>
      <c r="D8" s="64">
        <v>100</v>
      </c>
      <c r="E8" s="64">
        <v>250</v>
      </c>
    </row>
    <row r="9" spans="1:10" ht="18.75" x14ac:dyDescent="0.3">
      <c r="B9" s="29" t="s">
        <v>46</v>
      </c>
      <c r="C9" s="63" t="s">
        <v>48</v>
      </c>
      <c r="D9" s="63" t="s">
        <v>48</v>
      </c>
      <c r="E9" s="63" t="s">
        <v>48</v>
      </c>
    </row>
    <row r="10" spans="1:10" ht="18.75" x14ac:dyDescent="0.3">
      <c r="A10" s="41"/>
      <c r="B10" s="29" t="s">
        <v>47</v>
      </c>
      <c r="C10" s="63" t="s">
        <v>49</v>
      </c>
      <c r="D10" s="63" t="s">
        <v>49</v>
      </c>
      <c r="E10" s="63" t="s">
        <v>49</v>
      </c>
    </row>
    <row r="12" spans="1:10" ht="105" x14ac:dyDescent="0.25">
      <c r="A12" s="38" t="s">
        <v>54</v>
      </c>
    </row>
    <row r="13" spans="1:10" x14ac:dyDescent="0.25">
      <c r="A13" s="2"/>
      <c r="B13" s="2"/>
      <c r="H13" s="74" t="s">
        <v>21</v>
      </c>
      <c r="I13" s="74"/>
      <c r="J13" s="71"/>
    </row>
    <row r="14" spans="1:10" x14ac:dyDescent="0.25">
      <c r="A14" s="75"/>
      <c r="B14" s="20" t="s">
        <v>0</v>
      </c>
      <c r="C14" s="20" t="s">
        <v>1</v>
      </c>
      <c r="D14" s="5" t="s">
        <v>41</v>
      </c>
      <c r="E14" s="5" t="s">
        <v>42</v>
      </c>
      <c r="F14" s="5" t="s">
        <v>5</v>
      </c>
      <c r="G14" s="5" t="s">
        <v>20</v>
      </c>
      <c r="H14" s="6" t="s">
        <v>91</v>
      </c>
      <c r="I14" s="6" t="s">
        <v>90</v>
      </c>
      <c r="J14" s="6" t="s">
        <v>92</v>
      </c>
    </row>
    <row r="15" spans="1:10" x14ac:dyDescent="0.25">
      <c r="A15" s="75"/>
      <c r="B15" s="21">
        <v>2021</v>
      </c>
      <c r="C15" s="21" t="s">
        <v>4</v>
      </c>
      <c r="D15" s="64">
        <v>240</v>
      </c>
      <c r="E15" s="65">
        <v>0</v>
      </c>
      <c r="F15" s="31">
        <f>IFERROR(D15*E15, "N/A")</f>
        <v>0</v>
      </c>
      <c r="G15" s="31">
        <f>IFERROR('User Inputs &amp; Calculations'!$F15/_xlfn.XLOOKUP('User Inputs &amp; Calculations'!$C15,Table8[Anesthetic Agent],Table8[Liquid density at room temperature (g/mL or kg/L)],,0,)/1000, "N/A")</f>
        <v>0</v>
      </c>
      <c r="H15" s="30">
        <f>IFERROR('User Inputs &amp; Calculations'!$G15*_xlfn.XLOOKUP('User Inputs &amp; Calculations'!$C15,Table47[Anesthetic Agent],Table47[Set 1: Emission Factors Commonly Used by Practitioners],,0,)/1000, "N/A")</f>
        <v>0</v>
      </c>
      <c r="I15" s="30">
        <f>IFERROR('User Inputs &amp; Calculations'!$G15*_xlfn.XLOOKUP('User Inputs &amp; Calculations'!$C15,Table47[Anesthetic Agent],Table47[Set 2: 2023 Lancet  Author-Recommended Emission Factors],,0,)/1000, "N/A")</f>
        <v>0</v>
      </c>
      <c r="J15" s="30">
        <f>IFERROR('User Inputs &amp; Calculations'!$G15*_xlfn.XLOOKUP('User Inputs &amp; Calculations'!$C15,Table1[Anesthetic Agent],Table1[Set 3: Epic Foundation Build GWP100 value],,0,)/1000, "N/A")</f>
        <v>0</v>
      </c>
    </row>
    <row r="16" spans="1:10" x14ac:dyDescent="0.25">
      <c r="A16" s="75"/>
      <c r="B16" s="21">
        <v>2021</v>
      </c>
      <c r="C16" s="21" t="s">
        <v>4</v>
      </c>
      <c r="D16" s="64" t="s">
        <v>48</v>
      </c>
      <c r="E16" s="65">
        <v>0</v>
      </c>
      <c r="F16" s="31" t="str">
        <f t="shared" ref="F16:F44" si="0">IFERROR(D16*E16, "N/A")</f>
        <v>N/A</v>
      </c>
      <c r="G16" s="31" t="str">
        <f>IFERROR('User Inputs &amp; Calculations'!$F16/_xlfn.XLOOKUP('User Inputs &amp; Calculations'!$C16,Table8[Anesthetic Agent],Table8[Liquid density at room temperature (g/mL or kg/L)],,0,)/1000, "N/A")</f>
        <v>N/A</v>
      </c>
      <c r="H16" s="30" t="str">
        <f>IFERROR('User Inputs &amp; Calculations'!$G16*_xlfn.XLOOKUP('User Inputs &amp; Calculations'!$C16,Table47[Anesthetic Agent],Table47[Set 1: Emission Factors Commonly Used by Practitioners],,0,)/1000, "N/A")</f>
        <v>N/A</v>
      </c>
      <c r="I16" s="30" t="str">
        <f>IFERROR('User Inputs &amp; Calculations'!$G16*_xlfn.XLOOKUP('User Inputs &amp; Calculations'!$C16,Table47[Anesthetic Agent],Table47[Set 2: 2023 Lancet  Author-Recommended Emission Factors],,0,)/1000, "N/A")</f>
        <v>N/A</v>
      </c>
      <c r="J16" s="30" t="str">
        <f>IFERROR('User Inputs &amp; Calculations'!$G16*_xlfn.XLOOKUP('User Inputs &amp; Calculations'!$C16,Table1[Anesthetic Agent],Table1[Set 3: Epic Foundation Build GWP100 value],,0,)/1000, "N/A")</f>
        <v>N/A</v>
      </c>
    </row>
    <row r="17" spans="1:10" x14ac:dyDescent="0.25">
      <c r="A17" s="75"/>
      <c r="B17" s="21">
        <v>2021</v>
      </c>
      <c r="C17" s="21" t="s">
        <v>4</v>
      </c>
      <c r="D17" s="64" t="s">
        <v>49</v>
      </c>
      <c r="E17" s="65">
        <v>0</v>
      </c>
      <c r="F17" s="31" t="str">
        <f t="shared" si="0"/>
        <v>N/A</v>
      </c>
      <c r="G17" s="31" t="str">
        <f>IFERROR('User Inputs &amp; Calculations'!$F17/_xlfn.XLOOKUP('User Inputs &amp; Calculations'!$C17,Table8[Anesthetic Agent],Table8[Liquid density at room temperature (g/mL or kg/L)],,0,)/1000, "N/A")</f>
        <v>N/A</v>
      </c>
      <c r="H17" s="30" t="str">
        <f>IFERROR('User Inputs &amp; Calculations'!$G17*_xlfn.XLOOKUP('User Inputs &amp; Calculations'!$C17,Table47[Anesthetic Agent],Table47[Set 1: Emission Factors Commonly Used by Practitioners],,0,)/1000, "N/A")</f>
        <v>N/A</v>
      </c>
      <c r="I17" s="30" t="str">
        <f>IFERROR('User Inputs &amp; Calculations'!$G17*_xlfn.XLOOKUP('User Inputs &amp; Calculations'!$C17,Table47[Anesthetic Agent],Table47[Set 2: 2023 Lancet  Author-Recommended Emission Factors],,0,)/1000, "N/A")</f>
        <v>N/A</v>
      </c>
      <c r="J17" s="30" t="str">
        <f>IFERROR('User Inputs &amp; Calculations'!$G17*_xlfn.XLOOKUP('User Inputs &amp; Calculations'!$C17,Table1[Anesthetic Agent],Table1[Set 3: Epic Foundation Build GWP100 value],,0,)/1000, "N/A")</f>
        <v>N/A</v>
      </c>
    </row>
    <row r="18" spans="1:10" x14ac:dyDescent="0.25">
      <c r="A18" s="75"/>
      <c r="B18" s="21">
        <v>2022</v>
      </c>
      <c r="C18" s="21" t="s">
        <v>4</v>
      </c>
      <c r="D18" s="64">
        <v>240</v>
      </c>
      <c r="E18" s="65">
        <v>0</v>
      </c>
      <c r="F18" s="31">
        <f t="shared" si="0"/>
        <v>0</v>
      </c>
      <c r="G18" s="31">
        <f>IFERROR('User Inputs &amp; Calculations'!$F18/_xlfn.XLOOKUP('User Inputs &amp; Calculations'!$C18,Table8[Anesthetic Agent],Table8[Liquid density at room temperature (g/mL or kg/L)],,0,)/1000, "N/A")</f>
        <v>0</v>
      </c>
      <c r="H18" s="30">
        <f>IFERROR('User Inputs &amp; Calculations'!$G18*_xlfn.XLOOKUP('User Inputs &amp; Calculations'!$C18,Table47[Anesthetic Agent],Table47[Set 1: Emission Factors Commonly Used by Practitioners],,0,)/1000, "N/A")</f>
        <v>0</v>
      </c>
      <c r="I18" s="30">
        <f>IFERROR('User Inputs &amp; Calculations'!$G18*_xlfn.XLOOKUP('User Inputs &amp; Calculations'!$C18,Table47[Anesthetic Agent],Table47[Set 2: 2023 Lancet  Author-Recommended Emission Factors],,0,)/1000, "N/A")</f>
        <v>0</v>
      </c>
      <c r="J18" s="30">
        <f>IFERROR('User Inputs &amp; Calculations'!$G18*_xlfn.XLOOKUP('User Inputs &amp; Calculations'!$C18,Table1[Anesthetic Agent],Table1[Set 3: Epic Foundation Build GWP100 value],,0,)/1000, "N/A")</f>
        <v>0</v>
      </c>
    </row>
    <row r="19" spans="1:10" x14ac:dyDescent="0.25">
      <c r="A19" s="75"/>
      <c r="B19" s="21">
        <v>2022</v>
      </c>
      <c r="C19" s="21" t="s">
        <v>4</v>
      </c>
      <c r="D19" s="64" t="s">
        <v>48</v>
      </c>
      <c r="E19" s="65">
        <v>0</v>
      </c>
      <c r="F19" s="31" t="str">
        <f t="shared" si="0"/>
        <v>N/A</v>
      </c>
      <c r="G19" s="31" t="str">
        <f>IFERROR('User Inputs &amp; Calculations'!$F19/_xlfn.XLOOKUP('User Inputs &amp; Calculations'!$C19,Table8[Anesthetic Agent],Table8[Liquid density at room temperature (g/mL or kg/L)],,0,)/1000, "N/A")</f>
        <v>N/A</v>
      </c>
      <c r="H19" s="30" t="str">
        <f>IFERROR('User Inputs &amp; Calculations'!$G19*_xlfn.XLOOKUP('User Inputs &amp; Calculations'!$C19,Table47[Anesthetic Agent],Table47[Set 1: Emission Factors Commonly Used by Practitioners],,0,)/1000, "N/A")</f>
        <v>N/A</v>
      </c>
      <c r="I19" s="30" t="str">
        <f>IFERROR('User Inputs &amp; Calculations'!$G19*_xlfn.XLOOKUP('User Inputs &amp; Calculations'!$C19,Table47[Anesthetic Agent],Table47[Set 2: 2023 Lancet  Author-Recommended Emission Factors],,0,)/1000, "N/A")</f>
        <v>N/A</v>
      </c>
      <c r="J19" s="30" t="str">
        <f>IFERROR('User Inputs &amp; Calculations'!$G19*_xlfn.XLOOKUP('User Inputs &amp; Calculations'!$C19,Table1[Anesthetic Agent],Table1[Set 3: Epic Foundation Build GWP100 value],,0,)/1000, "N/A")</f>
        <v>N/A</v>
      </c>
    </row>
    <row r="20" spans="1:10" x14ac:dyDescent="0.25">
      <c r="A20" s="75"/>
      <c r="B20" s="21">
        <v>2022</v>
      </c>
      <c r="C20" s="21" t="s">
        <v>4</v>
      </c>
      <c r="D20" s="64" t="s">
        <v>49</v>
      </c>
      <c r="E20" s="65">
        <v>0</v>
      </c>
      <c r="F20" s="31" t="str">
        <f t="shared" si="0"/>
        <v>N/A</v>
      </c>
      <c r="G20" s="31" t="str">
        <f>IFERROR('User Inputs &amp; Calculations'!$F20/_xlfn.XLOOKUP('User Inputs &amp; Calculations'!$C20,Table8[Anesthetic Agent],Table8[Liquid density at room temperature (g/mL or kg/L)],,0,)/1000, "N/A")</f>
        <v>N/A</v>
      </c>
      <c r="H20" s="30" t="str">
        <f>IFERROR('User Inputs &amp; Calculations'!$G20*_xlfn.XLOOKUP('User Inputs &amp; Calculations'!$C20,Table47[Anesthetic Agent],Table47[Set 1: Emission Factors Commonly Used by Practitioners],,0,)/1000, "N/A")</f>
        <v>N/A</v>
      </c>
      <c r="I20" s="30" t="str">
        <f>IFERROR('User Inputs &amp; Calculations'!$G20*_xlfn.XLOOKUP('User Inputs &amp; Calculations'!$C20,Table47[Anesthetic Agent],Table47[Set 2: 2023 Lancet  Author-Recommended Emission Factors],,0,)/1000, "N/A")</f>
        <v>N/A</v>
      </c>
      <c r="J20" s="30" t="str">
        <f>IFERROR('User Inputs &amp; Calculations'!$G20*_xlfn.XLOOKUP('User Inputs &amp; Calculations'!$C20,Table1[Anesthetic Agent],Table1[Set 3: Epic Foundation Build GWP100 value],,0,)/1000, "N/A")</f>
        <v>N/A</v>
      </c>
    </row>
    <row r="21" spans="1:10" x14ac:dyDescent="0.25">
      <c r="A21" s="75"/>
      <c r="B21" s="21">
        <v>2023</v>
      </c>
      <c r="C21" s="21" t="s">
        <v>4</v>
      </c>
      <c r="D21" s="64">
        <v>240</v>
      </c>
      <c r="E21" s="65">
        <v>0</v>
      </c>
      <c r="F21" s="31">
        <f t="shared" si="0"/>
        <v>0</v>
      </c>
      <c r="G21" s="31">
        <f>IFERROR('User Inputs &amp; Calculations'!$F21/_xlfn.XLOOKUP('User Inputs &amp; Calculations'!$C21,Table8[Anesthetic Agent],Table8[Liquid density at room temperature (g/mL or kg/L)],,0,)/1000, "N/A")</f>
        <v>0</v>
      </c>
      <c r="H21" s="30">
        <f>IFERROR('User Inputs &amp; Calculations'!$G21*_xlfn.XLOOKUP('User Inputs &amp; Calculations'!$C21,Table47[Anesthetic Agent],Table47[Set 1: Emission Factors Commonly Used by Practitioners],,0,)/1000, "N/A")</f>
        <v>0</v>
      </c>
      <c r="I21" s="30">
        <f>IFERROR('User Inputs &amp; Calculations'!$G21*_xlfn.XLOOKUP('User Inputs &amp; Calculations'!$C21,Table47[Anesthetic Agent],Table47[Set 2: 2023 Lancet  Author-Recommended Emission Factors],,0,)/1000, "N/A")</f>
        <v>0</v>
      </c>
      <c r="J21" s="30">
        <f>IFERROR('User Inputs &amp; Calculations'!$G21*_xlfn.XLOOKUP('User Inputs &amp; Calculations'!$C21,Table1[Anesthetic Agent],Table1[Set 3: Epic Foundation Build GWP100 value],,0,)/1000, "N/A")</f>
        <v>0</v>
      </c>
    </row>
    <row r="22" spans="1:10" x14ac:dyDescent="0.25">
      <c r="A22" s="75"/>
      <c r="B22" s="21">
        <v>2023</v>
      </c>
      <c r="C22" s="21" t="s">
        <v>4</v>
      </c>
      <c r="D22" s="64" t="s">
        <v>48</v>
      </c>
      <c r="E22" s="65">
        <v>0</v>
      </c>
      <c r="F22" s="31" t="str">
        <f t="shared" si="0"/>
        <v>N/A</v>
      </c>
      <c r="G22" s="31" t="str">
        <f>IFERROR('User Inputs &amp; Calculations'!$F22/_xlfn.XLOOKUP('User Inputs &amp; Calculations'!$C22,Table8[Anesthetic Agent],Table8[Liquid density at room temperature (g/mL or kg/L)],,0,)/1000, "N/A")</f>
        <v>N/A</v>
      </c>
      <c r="H22" s="30" t="str">
        <f>IFERROR('User Inputs &amp; Calculations'!$G22*_xlfn.XLOOKUP('User Inputs &amp; Calculations'!$C22,Table47[Anesthetic Agent],Table47[Set 1: Emission Factors Commonly Used by Practitioners],,0,)/1000, "N/A")</f>
        <v>N/A</v>
      </c>
      <c r="I22" s="30" t="str">
        <f>IFERROR('User Inputs &amp; Calculations'!$G22*_xlfn.XLOOKUP('User Inputs &amp; Calculations'!$C22,Table47[Anesthetic Agent],Table47[Set 2: 2023 Lancet  Author-Recommended Emission Factors],,0,)/1000, "N/A")</f>
        <v>N/A</v>
      </c>
      <c r="J22" s="30" t="str">
        <f>IFERROR('User Inputs &amp; Calculations'!$G22*_xlfn.XLOOKUP('User Inputs &amp; Calculations'!$C22,Table1[Anesthetic Agent],Table1[Set 3: Epic Foundation Build GWP100 value],,0,)/1000, "N/A")</f>
        <v>N/A</v>
      </c>
    </row>
    <row r="23" spans="1:10" x14ac:dyDescent="0.25">
      <c r="A23" s="75"/>
      <c r="B23" s="21">
        <v>2023</v>
      </c>
      <c r="C23" s="21" t="s">
        <v>4</v>
      </c>
      <c r="D23" s="64" t="s">
        <v>49</v>
      </c>
      <c r="E23" s="65">
        <v>0</v>
      </c>
      <c r="F23" s="31" t="str">
        <f t="shared" si="0"/>
        <v>N/A</v>
      </c>
      <c r="G23" s="31" t="str">
        <f>IFERROR('User Inputs &amp; Calculations'!$F23/_xlfn.XLOOKUP('User Inputs &amp; Calculations'!$C23,Table8[Anesthetic Agent],Table8[Liquid density at room temperature (g/mL or kg/L)],,0,)/1000, "N/A")</f>
        <v>N/A</v>
      </c>
      <c r="H23" s="30" t="str">
        <f>IFERROR('User Inputs &amp; Calculations'!$G23*_xlfn.XLOOKUP('User Inputs &amp; Calculations'!$C23,Table47[Anesthetic Agent],Table47[Set 1: Emission Factors Commonly Used by Practitioners],,0,)/1000, "N/A")</f>
        <v>N/A</v>
      </c>
      <c r="I23" s="30" t="str">
        <f>IFERROR('User Inputs &amp; Calculations'!$G23*_xlfn.XLOOKUP('User Inputs &amp; Calculations'!$C23,Table47[Anesthetic Agent],Table47[Set 2: 2023 Lancet  Author-Recommended Emission Factors],,0,)/1000, "N/A")</f>
        <v>N/A</v>
      </c>
      <c r="J23" s="30" t="str">
        <f>IFERROR('User Inputs &amp; Calculations'!$G23*_xlfn.XLOOKUP('User Inputs &amp; Calculations'!$C23,Table1[Anesthetic Agent],Table1[Set 3: Epic Foundation Build GWP100 value],,0,)/1000, "N/A")</f>
        <v>N/A</v>
      </c>
    </row>
    <row r="24" spans="1:10" x14ac:dyDescent="0.25">
      <c r="A24" s="75"/>
      <c r="B24" s="21">
        <v>2024</v>
      </c>
      <c r="C24" s="21" t="s">
        <v>4</v>
      </c>
      <c r="D24" s="64">
        <v>240</v>
      </c>
      <c r="E24" s="65">
        <v>0</v>
      </c>
      <c r="F24" s="31">
        <f t="shared" si="0"/>
        <v>0</v>
      </c>
      <c r="G24" s="31">
        <f>IFERROR('User Inputs &amp; Calculations'!$F24/_xlfn.XLOOKUP('User Inputs &amp; Calculations'!$C24,Table8[Anesthetic Agent],Table8[Liquid density at room temperature (g/mL or kg/L)],,0,)/1000, "N/A")</f>
        <v>0</v>
      </c>
      <c r="H24" s="30">
        <f>IFERROR('User Inputs &amp; Calculations'!$G24*_xlfn.XLOOKUP('User Inputs &amp; Calculations'!$C24,Table47[Anesthetic Agent],Table47[Set 1: Emission Factors Commonly Used by Practitioners],,0,)/1000, "N/A")</f>
        <v>0</v>
      </c>
      <c r="I24" s="30">
        <f>IFERROR('User Inputs &amp; Calculations'!$G24*_xlfn.XLOOKUP('User Inputs &amp; Calculations'!$C24,Table47[Anesthetic Agent],Table47[Set 2: 2023 Lancet  Author-Recommended Emission Factors],,0,)/1000, "N/A")</f>
        <v>0</v>
      </c>
      <c r="J24" s="30">
        <f>IFERROR('User Inputs &amp; Calculations'!$G24*_xlfn.XLOOKUP('User Inputs &amp; Calculations'!$C24,Table1[Anesthetic Agent],Table1[Set 3: Epic Foundation Build GWP100 value],,0,)/1000, "N/A")</f>
        <v>0</v>
      </c>
    </row>
    <row r="25" spans="1:10" x14ac:dyDescent="0.25">
      <c r="A25" s="75"/>
      <c r="B25" s="21">
        <v>2024</v>
      </c>
      <c r="C25" s="21" t="s">
        <v>4</v>
      </c>
      <c r="D25" s="64" t="s">
        <v>48</v>
      </c>
      <c r="E25" s="65">
        <v>0</v>
      </c>
      <c r="F25" s="31" t="str">
        <f t="shared" si="0"/>
        <v>N/A</v>
      </c>
      <c r="G25" s="31" t="str">
        <f>IFERROR('User Inputs &amp; Calculations'!$F25/_xlfn.XLOOKUP('User Inputs &amp; Calculations'!$C25,Table8[Anesthetic Agent],Table8[Liquid density at room temperature (g/mL or kg/L)],,0,)/1000, "N/A")</f>
        <v>N/A</v>
      </c>
      <c r="H25" s="30" t="str">
        <f>IFERROR('User Inputs &amp; Calculations'!$G25*_xlfn.XLOOKUP('User Inputs &amp; Calculations'!$C25,Table47[Anesthetic Agent],Table47[Set 1: Emission Factors Commonly Used by Practitioners],,0,)/1000, "N/A")</f>
        <v>N/A</v>
      </c>
      <c r="I25" s="30" t="str">
        <f>IFERROR('User Inputs &amp; Calculations'!$G25*_xlfn.XLOOKUP('User Inputs &amp; Calculations'!$C25,Table47[Anesthetic Agent],Table47[Set 2: 2023 Lancet  Author-Recommended Emission Factors],,0,)/1000, "N/A")</f>
        <v>N/A</v>
      </c>
      <c r="J25" s="30" t="str">
        <f>IFERROR('User Inputs &amp; Calculations'!$G25*_xlfn.XLOOKUP('User Inputs &amp; Calculations'!$C25,Table1[Anesthetic Agent],Table1[Set 3: Epic Foundation Build GWP100 value],,0,)/1000, "N/A")</f>
        <v>N/A</v>
      </c>
    </row>
    <row r="26" spans="1:10" x14ac:dyDescent="0.25">
      <c r="A26" s="75"/>
      <c r="B26" s="21">
        <v>2024</v>
      </c>
      <c r="C26" s="21" t="s">
        <v>4</v>
      </c>
      <c r="D26" s="64" t="s">
        <v>49</v>
      </c>
      <c r="E26" s="65">
        <v>0</v>
      </c>
      <c r="F26" s="31" t="str">
        <f t="shared" si="0"/>
        <v>N/A</v>
      </c>
      <c r="G26" s="31" t="str">
        <f>IFERROR('User Inputs &amp; Calculations'!$F26/_xlfn.XLOOKUP('User Inputs &amp; Calculations'!$C26,Table8[Anesthetic Agent],Table8[Liquid density at room temperature (g/mL or kg/L)],,0,)/1000, "N/A")</f>
        <v>N/A</v>
      </c>
      <c r="H26" s="30" t="str">
        <f>IFERROR('User Inputs &amp; Calculations'!$G26*_xlfn.XLOOKUP('User Inputs &amp; Calculations'!$C26,Table47[Anesthetic Agent],Table47[Set 1: Emission Factors Commonly Used by Practitioners],,0,)/1000, "N/A")</f>
        <v>N/A</v>
      </c>
      <c r="I26" s="30" t="str">
        <f>IFERROR('User Inputs &amp; Calculations'!$G26*_xlfn.XLOOKUP('User Inputs &amp; Calculations'!$C26,Table47[Anesthetic Agent],Table47[Set 2: 2023 Lancet  Author-Recommended Emission Factors],,0,)/1000, "N/A")</f>
        <v>N/A</v>
      </c>
      <c r="J26" s="30" t="str">
        <f>IFERROR('User Inputs &amp; Calculations'!$G26*_xlfn.XLOOKUP('User Inputs &amp; Calculations'!$C26,Table1[Anesthetic Agent],Table1[Set 3: Epic Foundation Build GWP100 value],,0,)/1000, "N/A")</f>
        <v>N/A</v>
      </c>
    </row>
    <row r="27" spans="1:10" x14ac:dyDescent="0.25">
      <c r="A27" s="75"/>
      <c r="B27" s="21">
        <v>2025</v>
      </c>
      <c r="C27" s="21" t="s">
        <v>4</v>
      </c>
      <c r="D27" s="64">
        <v>240</v>
      </c>
      <c r="E27" s="65">
        <v>0</v>
      </c>
      <c r="F27" s="31">
        <f t="shared" si="0"/>
        <v>0</v>
      </c>
      <c r="G27" s="31">
        <f>IFERROR('User Inputs &amp; Calculations'!$F27/_xlfn.XLOOKUP('User Inputs &amp; Calculations'!$C27,Table8[Anesthetic Agent],Table8[Liquid density at room temperature (g/mL or kg/L)],,0,)/1000, "N/A")</f>
        <v>0</v>
      </c>
      <c r="H27" s="30">
        <f>IFERROR('User Inputs &amp; Calculations'!$G27*_xlfn.XLOOKUP('User Inputs &amp; Calculations'!$C27,Table47[Anesthetic Agent],Table47[Set 1: Emission Factors Commonly Used by Practitioners],,0,)/1000, "N/A")</f>
        <v>0</v>
      </c>
      <c r="I27" s="30">
        <f>IFERROR('User Inputs &amp; Calculations'!$G27*_xlfn.XLOOKUP('User Inputs &amp; Calculations'!$C27,Table47[Anesthetic Agent],Table47[Set 2: 2023 Lancet  Author-Recommended Emission Factors],,0,)/1000, "N/A")</f>
        <v>0</v>
      </c>
      <c r="J27" s="30">
        <f>IFERROR('User Inputs &amp; Calculations'!$G27*_xlfn.XLOOKUP('User Inputs &amp; Calculations'!$C27,Table1[Anesthetic Agent],Table1[Set 3: Epic Foundation Build GWP100 value],,0,)/1000, "N/A")</f>
        <v>0</v>
      </c>
    </row>
    <row r="28" spans="1:10" x14ac:dyDescent="0.25">
      <c r="A28" s="75"/>
      <c r="B28" s="21">
        <v>2025</v>
      </c>
      <c r="C28" s="21" t="s">
        <v>4</v>
      </c>
      <c r="D28" s="64" t="s">
        <v>48</v>
      </c>
      <c r="E28" s="65">
        <v>0</v>
      </c>
      <c r="F28" s="31" t="str">
        <f t="shared" si="0"/>
        <v>N/A</v>
      </c>
      <c r="G28" s="31" t="str">
        <f>IFERROR('User Inputs &amp; Calculations'!$F28/_xlfn.XLOOKUP('User Inputs &amp; Calculations'!$C28,Table8[Anesthetic Agent],Table8[Liquid density at room temperature (g/mL or kg/L)],,0,)/1000, "N/A")</f>
        <v>N/A</v>
      </c>
      <c r="H28" s="30" t="str">
        <f>IFERROR('User Inputs &amp; Calculations'!$G28*_xlfn.XLOOKUP('User Inputs &amp; Calculations'!$C28,Table47[Anesthetic Agent],Table47[Set 1: Emission Factors Commonly Used by Practitioners],,0,)/1000, "N/A")</f>
        <v>N/A</v>
      </c>
      <c r="I28" s="30" t="str">
        <f>IFERROR('User Inputs &amp; Calculations'!$G28*_xlfn.XLOOKUP('User Inputs &amp; Calculations'!$C28,Table47[Anesthetic Agent],Table47[Set 2: 2023 Lancet  Author-Recommended Emission Factors],,0,)/1000, "N/A")</f>
        <v>N/A</v>
      </c>
      <c r="J28" s="30" t="str">
        <f>IFERROR('User Inputs &amp; Calculations'!$G28*_xlfn.XLOOKUP('User Inputs &amp; Calculations'!$C28,Table1[Anesthetic Agent],Table1[Set 3: Epic Foundation Build GWP100 value],,0,)/1000, "N/A")</f>
        <v>N/A</v>
      </c>
    </row>
    <row r="29" spans="1:10" x14ac:dyDescent="0.25">
      <c r="A29" s="75"/>
      <c r="B29" s="21">
        <v>2025</v>
      </c>
      <c r="C29" s="21" t="s">
        <v>4</v>
      </c>
      <c r="D29" s="64" t="s">
        <v>49</v>
      </c>
      <c r="E29" s="65">
        <v>0</v>
      </c>
      <c r="F29" s="31" t="str">
        <f t="shared" si="0"/>
        <v>N/A</v>
      </c>
      <c r="G29" s="31" t="str">
        <f>IFERROR('User Inputs &amp; Calculations'!$F29/_xlfn.XLOOKUP('User Inputs &amp; Calculations'!$C29,Table8[Anesthetic Agent],Table8[Liquid density at room temperature (g/mL or kg/L)],,0,)/1000, "N/A")</f>
        <v>N/A</v>
      </c>
      <c r="H29" s="30" t="str">
        <f>IFERROR('User Inputs &amp; Calculations'!$G29*_xlfn.XLOOKUP('User Inputs &amp; Calculations'!$C29,Table47[Anesthetic Agent],Table47[Set 1: Emission Factors Commonly Used by Practitioners],,0,)/1000, "N/A")</f>
        <v>N/A</v>
      </c>
      <c r="I29" s="30" t="str">
        <f>IFERROR('User Inputs &amp; Calculations'!$G29*_xlfn.XLOOKUP('User Inputs &amp; Calculations'!$C29,Table47[Anesthetic Agent],Table47[Set 2: 2023 Lancet  Author-Recommended Emission Factors],,0,)/1000, "N/A")</f>
        <v>N/A</v>
      </c>
      <c r="J29" s="30" t="str">
        <f>IFERROR('User Inputs &amp; Calculations'!$G29*_xlfn.XLOOKUP('User Inputs &amp; Calculations'!$C29,Table1[Anesthetic Agent],Table1[Set 3: Epic Foundation Build GWP100 value],,0,)/1000, "N/A")</f>
        <v>N/A</v>
      </c>
    </row>
    <row r="30" spans="1:10" x14ac:dyDescent="0.25">
      <c r="A30" s="75"/>
      <c r="B30" s="21">
        <v>2026</v>
      </c>
      <c r="C30" s="21" t="s">
        <v>4</v>
      </c>
      <c r="D30" s="64">
        <v>240</v>
      </c>
      <c r="E30" s="65">
        <v>0</v>
      </c>
      <c r="F30" s="31">
        <f t="shared" si="0"/>
        <v>0</v>
      </c>
      <c r="G30" s="31">
        <f>IFERROR('User Inputs &amp; Calculations'!$F30/_xlfn.XLOOKUP('User Inputs &amp; Calculations'!$C30,Table8[Anesthetic Agent],Table8[Liquid density at room temperature (g/mL or kg/L)],,0,)/1000, "N/A")</f>
        <v>0</v>
      </c>
      <c r="H30" s="30">
        <f>IFERROR('User Inputs &amp; Calculations'!$G30*_xlfn.XLOOKUP('User Inputs &amp; Calculations'!$C30,Table47[Anesthetic Agent],Table47[Set 1: Emission Factors Commonly Used by Practitioners],,0,)/1000, "N/A")</f>
        <v>0</v>
      </c>
      <c r="I30" s="30">
        <f>IFERROR('User Inputs &amp; Calculations'!$G30*_xlfn.XLOOKUP('User Inputs &amp; Calculations'!$C30,Table47[Anesthetic Agent],Table47[Set 2: 2023 Lancet  Author-Recommended Emission Factors],,0,)/1000, "N/A")</f>
        <v>0</v>
      </c>
      <c r="J30" s="30">
        <f>IFERROR('User Inputs &amp; Calculations'!$G30*_xlfn.XLOOKUP('User Inputs &amp; Calculations'!$C30,Table1[Anesthetic Agent],Table1[Set 3: Epic Foundation Build GWP100 value],,0,)/1000, "N/A")</f>
        <v>0</v>
      </c>
    </row>
    <row r="31" spans="1:10" x14ac:dyDescent="0.25">
      <c r="A31" s="75"/>
      <c r="B31" s="21">
        <v>2026</v>
      </c>
      <c r="C31" s="21" t="s">
        <v>4</v>
      </c>
      <c r="D31" s="64" t="s">
        <v>48</v>
      </c>
      <c r="E31" s="65">
        <v>0</v>
      </c>
      <c r="F31" s="31" t="str">
        <f t="shared" si="0"/>
        <v>N/A</v>
      </c>
      <c r="G31" s="31" t="str">
        <f>IFERROR('User Inputs &amp; Calculations'!$F31/_xlfn.XLOOKUP('User Inputs &amp; Calculations'!$C31,Table8[Anesthetic Agent],Table8[Liquid density at room temperature (g/mL or kg/L)],,0,)/1000, "N/A")</f>
        <v>N/A</v>
      </c>
      <c r="H31" s="30" t="str">
        <f>IFERROR('User Inputs &amp; Calculations'!$G31*_xlfn.XLOOKUP('User Inputs &amp; Calculations'!$C31,Table47[Anesthetic Agent],Table47[Set 1: Emission Factors Commonly Used by Practitioners],,0,)/1000, "N/A")</f>
        <v>N/A</v>
      </c>
      <c r="I31" s="30" t="str">
        <f>IFERROR('User Inputs &amp; Calculations'!$G31*_xlfn.XLOOKUP('User Inputs &amp; Calculations'!$C31,Table47[Anesthetic Agent],Table47[Set 2: 2023 Lancet  Author-Recommended Emission Factors],,0,)/1000, "N/A")</f>
        <v>N/A</v>
      </c>
      <c r="J31" s="30" t="str">
        <f>IFERROR('User Inputs &amp; Calculations'!$G31*_xlfn.XLOOKUP('User Inputs &amp; Calculations'!$C31,Table1[Anesthetic Agent],Table1[Set 3: Epic Foundation Build GWP100 value],,0,)/1000, "N/A")</f>
        <v>N/A</v>
      </c>
    </row>
    <row r="32" spans="1:10" x14ac:dyDescent="0.25">
      <c r="A32" s="75"/>
      <c r="B32" s="21">
        <v>2026</v>
      </c>
      <c r="C32" s="21" t="s">
        <v>4</v>
      </c>
      <c r="D32" s="64" t="s">
        <v>49</v>
      </c>
      <c r="E32" s="65">
        <v>0</v>
      </c>
      <c r="F32" s="31" t="str">
        <f t="shared" si="0"/>
        <v>N/A</v>
      </c>
      <c r="G32" s="31" t="str">
        <f>IFERROR('User Inputs &amp; Calculations'!$F32/_xlfn.XLOOKUP('User Inputs &amp; Calculations'!$C32,Table8[Anesthetic Agent],Table8[Liquid density at room temperature (g/mL or kg/L)],,0,)/1000, "N/A")</f>
        <v>N/A</v>
      </c>
      <c r="H32" s="30" t="str">
        <f>IFERROR('User Inputs &amp; Calculations'!$G32*_xlfn.XLOOKUP('User Inputs &amp; Calculations'!$C32,Table47[Anesthetic Agent],Table47[Set 1: Emission Factors Commonly Used by Practitioners],,0,)/1000, "N/A")</f>
        <v>N/A</v>
      </c>
      <c r="I32" s="30" t="str">
        <f>IFERROR('User Inputs &amp; Calculations'!$G32*_xlfn.XLOOKUP('User Inputs &amp; Calculations'!$C32,Table47[Anesthetic Agent],Table47[Set 2: 2023 Lancet  Author-Recommended Emission Factors],,0,)/1000, "N/A")</f>
        <v>N/A</v>
      </c>
      <c r="J32" s="30" t="str">
        <f>IFERROR('User Inputs &amp; Calculations'!$G32*_xlfn.XLOOKUP('User Inputs &amp; Calculations'!$C32,Table1[Anesthetic Agent],Table1[Set 3: Epic Foundation Build GWP100 value],,0,)/1000, "N/A")</f>
        <v>N/A</v>
      </c>
    </row>
    <row r="33" spans="1:10" x14ac:dyDescent="0.25">
      <c r="A33" s="75"/>
      <c r="B33" s="21">
        <v>2027</v>
      </c>
      <c r="C33" s="21" t="s">
        <v>4</v>
      </c>
      <c r="D33" s="64">
        <v>240</v>
      </c>
      <c r="E33" s="65">
        <v>0</v>
      </c>
      <c r="F33" s="31">
        <f t="shared" si="0"/>
        <v>0</v>
      </c>
      <c r="G33" s="31">
        <f>IFERROR('User Inputs &amp; Calculations'!$F33/_xlfn.XLOOKUP('User Inputs &amp; Calculations'!$C33,Table8[Anesthetic Agent],Table8[Liquid density at room temperature (g/mL or kg/L)],,0,)/1000, "N/A")</f>
        <v>0</v>
      </c>
      <c r="H33" s="30">
        <f>IFERROR('User Inputs &amp; Calculations'!$G33*_xlfn.XLOOKUP('User Inputs &amp; Calculations'!$C33,Table47[Anesthetic Agent],Table47[Set 1: Emission Factors Commonly Used by Practitioners],,0,)/1000, "N/A")</f>
        <v>0</v>
      </c>
      <c r="I33" s="30">
        <f>IFERROR('User Inputs &amp; Calculations'!$G33*_xlfn.XLOOKUP('User Inputs &amp; Calculations'!$C33,Table47[Anesthetic Agent],Table47[Set 2: 2023 Lancet  Author-Recommended Emission Factors],,0,)/1000, "N/A")</f>
        <v>0</v>
      </c>
      <c r="J33" s="30">
        <f>IFERROR('User Inputs &amp; Calculations'!$G33*_xlfn.XLOOKUP('User Inputs &amp; Calculations'!$C33,Table1[Anesthetic Agent],Table1[Set 3: Epic Foundation Build GWP100 value],,0,)/1000, "N/A")</f>
        <v>0</v>
      </c>
    </row>
    <row r="34" spans="1:10" x14ac:dyDescent="0.25">
      <c r="A34" s="75"/>
      <c r="B34" s="21">
        <v>2027</v>
      </c>
      <c r="C34" s="21" t="s">
        <v>4</v>
      </c>
      <c r="D34" s="64" t="s">
        <v>48</v>
      </c>
      <c r="E34" s="65">
        <v>0</v>
      </c>
      <c r="F34" s="31" t="str">
        <f t="shared" si="0"/>
        <v>N/A</v>
      </c>
      <c r="G34" s="31" t="str">
        <f>IFERROR('User Inputs &amp; Calculations'!$F34/_xlfn.XLOOKUP('User Inputs &amp; Calculations'!$C34,Table8[Anesthetic Agent],Table8[Liquid density at room temperature (g/mL or kg/L)],,0,)/1000, "N/A")</f>
        <v>N/A</v>
      </c>
      <c r="H34" s="30" t="str">
        <f>IFERROR('User Inputs &amp; Calculations'!$G34*_xlfn.XLOOKUP('User Inputs &amp; Calculations'!$C34,Table47[Anesthetic Agent],Table47[Set 1: Emission Factors Commonly Used by Practitioners],,0,)/1000, "N/A")</f>
        <v>N/A</v>
      </c>
      <c r="I34" s="30" t="str">
        <f>IFERROR('User Inputs &amp; Calculations'!$G34*_xlfn.XLOOKUP('User Inputs &amp; Calculations'!$C34,Table47[Anesthetic Agent],Table47[Set 2: 2023 Lancet  Author-Recommended Emission Factors],,0,)/1000, "N/A")</f>
        <v>N/A</v>
      </c>
      <c r="J34" s="30" t="str">
        <f>IFERROR('User Inputs &amp; Calculations'!$G34*_xlfn.XLOOKUP('User Inputs &amp; Calculations'!$C34,Table1[Anesthetic Agent],Table1[Set 3: Epic Foundation Build GWP100 value],,0,)/1000, "N/A")</f>
        <v>N/A</v>
      </c>
    </row>
    <row r="35" spans="1:10" x14ac:dyDescent="0.25">
      <c r="A35" s="75"/>
      <c r="B35" s="21">
        <v>2027</v>
      </c>
      <c r="C35" s="21" t="s">
        <v>4</v>
      </c>
      <c r="D35" s="64" t="s">
        <v>49</v>
      </c>
      <c r="E35" s="65">
        <v>0</v>
      </c>
      <c r="F35" s="31" t="str">
        <f t="shared" si="0"/>
        <v>N/A</v>
      </c>
      <c r="G35" s="31" t="str">
        <f>IFERROR('User Inputs &amp; Calculations'!$F35/_xlfn.XLOOKUP('User Inputs &amp; Calculations'!$C35,Table8[Anesthetic Agent],Table8[Liquid density at room temperature (g/mL or kg/L)],,0,)/1000, "N/A")</f>
        <v>N/A</v>
      </c>
      <c r="H35" s="30" t="str">
        <f>IFERROR('User Inputs &amp; Calculations'!$G35*_xlfn.XLOOKUP('User Inputs &amp; Calculations'!$C35,Table47[Anesthetic Agent],Table47[Set 1: Emission Factors Commonly Used by Practitioners],,0,)/1000, "N/A")</f>
        <v>N/A</v>
      </c>
      <c r="I35" s="30" t="str">
        <f>IFERROR('User Inputs &amp; Calculations'!$G35*_xlfn.XLOOKUP('User Inputs &amp; Calculations'!$C35,Table47[Anesthetic Agent],Table47[Set 2: 2023 Lancet  Author-Recommended Emission Factors],,0,)/1000, "N/A")</f>
        <v>N/A</v>
      </c>
      <c r="J35" s="30" t="str">
        <f>IFERROR('User Inputs &amp; Calculations'!$G35*_xlfn.XLOOKUP('User Inputs &amp; Calculations'!$C35,Table1[Anesthetic Agent],Table1[Set 3: Epic Foundation Build GWP100 value],,0,)/1000, "N/A")</f>
        <v>N/A</v>
      </c>
    </row>
    <row r="36" spans="1:10" x14ac:dyDescent="0.25">
      <c r="A36" s="75"/>
      <c r="B36" s="21">
        <v>2028</v>
      </c>
      <c r="C36" s="21" t="s">
        <v>4</v>
      </c>
      <c r="D36" s="64">
        <v>240</v>
      </c>
      <c r="E36" s="65">
        <v>0</v>
      </c>
      <c r="F36" s="31">
        <f t="shared" si="0"/>
        <v>0</v>
      </c>
      <c r="G36" s="31">
        <f>IFERROR('User Inputs &amp; Calculations'!$F36/_xlfn.XLOOKUP('User Inputs &amp; Calculations'!$C36,Table8[Anesthetic Agent],Table8[Liquid density at room temperature (g/mL or kg/L)],,0,)/1000, "N/A")</f>
        <v>0</v>
      </c>
      <c r="H36" s="30">
        <f>IFERROR('User Inputs &amp; Calculations'!$G36*_xlfn.XLOOKUP('User Inputs &amp; Calculations'!$C36,Table47[Anesthetic Agent],Table47[Set 1: Emission Factors Commonly Used by Practitioners],,0,)/1000, "N/A")</f>
        <v>0</v>
      </c>
      <c r="I36" s="30">
        <f>IFERROR('User Inputs &amp; Calculations'!$G36*_xlfn.XLOOKUP('User Inputs &amp; Calculations'!$C36,Table47[Anesthetic Agent],Table47[Set 2: 2023 Lancet  Author-Recommended Emission Factors],,0,)/1000, "N/A")</f>
        <v>0</v>
      </c>
      <c r="J36" s="30">
        <f>IFERROR('User Inputs &amp; Calculations'!$G36*_xlfn.XLOOKUP('User Inputs &amp; Calculations'!$C36,Table1[Anesthetic Agent],Table1[Set 3: Epic Foundation Build GWP100 value],,0,)/1000, "N/A")</f>
        <v>0</v>
      </c>
    </row>
    <row r="37" spans="1:10" x14ac:dyDescent="0.25">
      <c r="A37" s="75"/>
      <c r="B37" s="21">
        <v>2028</v>
      </c>
      <c r="C37" s="21" t="s">
        <v>4</v>
      </c>
      <c r="D37" s="64" t="s">
        <v>48</v>
      </c>
      <c r="E37" s="65">
        <v>0</v>
      </c>
      <c r="F37" s="31" t="str">
        <f t="shared" si="0"/>
        <v>N/A</v>
      </c>
      <c r="G37" s="31" t="str">
        <f>IFERROR('User Inputs &amp; Calculations'!$F37/_xlfn.XLOOKUP('User Inputs &amp; Calculations'!$C37,Table8[Anesthetic Agent],Table8[Liquid density at room temperature (g/mL or kg/L)],,0,)/1000, "N/A")</f>
        <v>N/A</v>
      </c>
      <c r="H37" s="30" t="str">
        <f>IFERROR('User Inputs &amp; Calculations'!$G37*_xlfn.XLOOKUP('User Inputs &amp; Calculations'!$C37,Table47[Anesthetic Agent],Table47[Set 1: Emission Factors Commonly Used by Practitioners],,0,)/1000, "N/A")</f>
        <v>N/A</v>
      </c>
      <c r="I37" s="30" t="str">
        <f>IFERROR('User Inputs &amp; Calculations'!$G37*_xlfn.XLOOKUP('User Inputs &amp; Calculations'!$C37,Table47[Anesthetic Agent],Table47[Set 2: 2023 Lancet  Author-Recommended Emission Factors],,0,)/1000, "N/A")</f>
        <v>N/A</v>
      </c>
      <c r="J37" s="30" t="str">
        <f>IFERROR('User Inputs &amp; Calculations'!$G37*_xlfn.XLOOKUP('User Inputs &amp; Calculations'!$C37,Table1[Anesthetic Agent],Table1[Set 3: Epic Foundation Build GWP100 value],,0,)/1000, "N/A")</f>
        <v>N/A</v>
      </c>
    </row>
    <row r="38" spans="1:10" x14ac:dyDescent="0.25">
      <c r="A38" s="75"/>
      <c r="B38" s="21">
        <v>2028</v>
      </c>
      <c r="C38" s="21" t="s">
        <v>4</v>
      </c>
      <c r="D38" s="64" t="s">
        <v>49</v>
      </c>
      <c r="E38" s="65">
        <v>0</v>
      </c>
      <c r="F38" s="31" t="str">
        <f t="shared" si="0"/>
        <v>N/A</v>
      </c>
      <c r="G38" s="31" t="str">
        <f>IFERROR('User Inputs &amp; Calculations'!$F38/_xlfn.XLOOKUP('User Inputs &amp; Calculations'!$C38,Table8[Anesthetic Agent],Table8[Liquid density at room temperature (g/mL or kg/L)],,0,)/1000, "N/A")</f>
        <v>N/A</v>
      </c>
      <c r="H38" s="30" t="str">
        <f>IFERROR('User Inputs &amp; Calculations'!$G38*_xlfn.XLOOKUP('User Inputs &amp; Calculations'!$C38,Table47[Anesthetic Agent],Table47[Set 1: Emission Factors Commonly Used by Practitioners],,0,)/1000, "N/A")</f>
        <v>N/A</v>
      </c>
      <c r="I38" s="30" t="str">
        <f>IFERROR('User Inputs &amp; Calculations'!$G38*_xlfn.XLOOKUP('User Inputs &amp; Calculations'!$C38,Table47[Anesthetic Agent],Table47[Set 2: 2023 Lancet  Author-Recommended Emission Factors],,0,)/1000, "N/A")</f>
        <v>N/A</v>
      </c>
      <c r="J38" s="30" t="str">
        <f>IFERROR('User Inputs &amp; Calculations'!$G38*_xlfn.XLOOKUP('User Inputs &amp; Calculations'!$C38,Table1[Anesthetic Agent],Table1[Set 3: Epic Foundation Build GWP100 value],,0,)/1000, "N/A")</f>
        <v>N/A</v>
      </c>
    </row>
    <row r="39" spans="1:10" x14ac:dyDescent="0.25">
      <c r="A39" s="75"/>
      <c r="B39" s="21">
        <v>2029</v>
      </c>
      <c r="C39" s="21" t="s">
        <v>4</v>
      </c>
      <c r="D39" s="64">
        <v>240</v>
      </c>
      <c r="E39" s="65">
        <v>0</v>
      </c>
      <c r="F39" s="31">
        <f t="shared" si="0"/>
        <v>0</v>
      </c>
      <c r="G39" s="31">
        <f>IFERROR('User Inputs &amp; Calculations'!$F39/_xlfn.XLOOKUP('User Inputs &amp; Calculations'!$C39,Table8[Anesthetic Agent],Table8[Liquid density at room temperature (g/mL or kg/L)],,0,)/1000, "N/A")</f>
        <v>0</v>
      </c>
      <c r="H39" s="30">
        <f>IFERROR('User Inputs &amp; Calculations'!$G39*_xlfn.XLOOKUP('User Inputs &amp; Calculations'!$C39,Table47[Anesthetic Agent],Table47[Set 1: Emission Factors Commonly Used by Practitioners],,0,)/1000, "N/A")</f>
        <v>0</v>
      </c>
      <c r="I39" s="30">
        <f>IFERROR('User Inputs &amp; Calculations'!$G39*_xlfn.XLOOKUP('User Inputs &amp; Calculations'!$C39,Table47[Anesthetic Agent],Table47[Set 2: 2023 Lancet  Author-Recommended Emission Factors],,0,)/1000, "N/A")</f>
        <v>0</v>
      </c>
      <c r="J39" s="30">
        <f>IFERROR('User Inputs &amp; Calculations'!$G39*_xlfn.XLOOKUP('User Inputs &amp; Calculations'!$C39,Table1[Anesthetic Agent],Table1[Set 3: Epic Foundation Build GWP100 value],,0,)/1000, "N/A")</f>
        <v>0</v>
      </c>
    </row>
    <row r="40" spans="1:10" x14ac:dyDescent="0.25">
      <c r="A40" s="75"/>
      <c r="B40" s="21">
        <v>2029</v>
      </c>
      <c r="C40" s="21" t="s">
        <v>4</v>
      </c>
      <c r="D40" s="64" t="s">
        <v>48</v>
      </c>
      <c r="E40" s="65">
        <v>0</v>
      </c>
      <c r="F40" s="31" t="str">
        <f t="shared" si="0"/>
        <v>N/A</v>
      </c>
      <c r="G40" s="31" t="str">
        <f>IFERROR('User Inputs &amp; Calculations'!$F40/_xlfn.XLOOKUP('User Inputs &amp; Calculations'!$C40,Table8[Anesthetic Agent],Table8[Liquid density at room temperature (g/mL or kg/L)],,0,)/1000, "N/A")</f>
        <v>N/A</v>
      </c>
      <c r="H40" s="30" t="str">
        <f>IFERROR('User Inputs &amp; Calculations'!$G40*_xlfn.XLOOKUP('User Inputs &amp; Calculations'!$C40,Table47[Anesthetic Agent],Table47[Set 1: Emission Factors Commonly Used by Practitioners],,0,)/1000, "N/A")</f>
        <v>N/A</v>
      </c>
      <c r="I40" s="30" t="str">
        <f>IFERROR('User Inputs &amp; Calculations'!$G40*_xlfn.XLOOKUP('User Inputs &amp; Calculations'!$C40,Table47[Anesthetic Agent],Table47[Set 2: 2023 Lancet  Author-Recommended Emission Factors],,0,)/1000, "N/A")</f>
        <v>N/A</v>
      </c>
      <c r="J40" s="30" t="str">
        <f>IFERROR('User Inputs &amp; Calculations'!$G40*_xlfn.XLOOKUP('User Inputs &amp; Calculations'!$C40,Table1[Anesthetic Agent],Table1[Set 3: Epic Foundation Build GWP100 value],,0,)/1000, "N/A")</f>
        <v>N/A</v>
      </c>
    </row>
    <row r="41" spans="1:10" x14ac:dyDescent="0.25">
      <c r="A41" s="75"/>
      <c r="B41" s="26">
        <v>2029</v>
      </c>
      <c r="C41" s="26" t="s">
        <v>4</v>
      </c>
      <c r="D41" s="64" t="s">
        <v>49</v>
      </c>
      <c r="E41" s="65">
        <v>0</v>
      </c>
      <c r="F41" s="31" t="str">
        <f t="shared" si="0"/>
        <v>N/A</v>
      </c>
      <c r="G41" s="31" t="str">
        <f>IFERROR('User Inputs &amp; Calculations'!$F41/_xlfn.XLOOKUP('User Inputs &amp; Calculations'!$C41,Table8[Anesthetic Agent],Table8[Liquid density at room temperature (g/mL or kg/L)],,0,)/1000, "N/A")</f>
        <v>N/A</v>
      </c>
      <c r="H41" s="30" t="str">
        <f>IFERROR('User Inputs &amp; Calculations'!$G41*_xlfn.XLOOKUP('User Inputs &amp; Calculations'!$C41,Table47[Anesthetic Agent],Table47[Set 1: Emission Factors Commonly Used by Practitioners],,0,)/1000, "N/A")</f>
        <v>N/A</v>
      </c>
      <c r="I41" s="30" t="str">
        <f>IFERROR('User Inputs &amp; Calculations'!$G41*_xlfn.XLOOKUP('User Inputs &amp; Calculations'!$C41,Table47[Anesthetic Agent],Table47[Set 2: 2023 Lancet  Author-Recommended Emission Factors],,0,)/1000, "N/A")</f>
        <v>N/A</v>
      </c>
      <c r="J41" s="30" t="str">
        <f>IFERROR('User Inputs &amp; Calculations'!$G41*_xlfn.XLOOKUP('User Inputs &amp; Calculations'!$C41,Table1[Anesthetic Agent],Table1[Set 3: Epic Foundation Build GWP100 value],,0,)/1000, "N/A")</f>
        <v>N/A</v>
      </c>
    </row>
    <row r="42" spans="1:10" s="28" customFormat="1" x14ac:dyDescent="0.25">
      <c r="A42" s="75"/>
      <c r="B42" s="21">
        <v>2030</v>
      </c>
      <c r="C42" s="21" t="s">
        <v>4</v>
      </c>
      <c r="D42" s="64">
        <v>240</v>
      </c>
      <c r="E42" s="65">
        <v>0</v>
      </c>
      <c r="F42" s="31">
        <f t="shared" si="0"/>
        <v>0</v>
      </c>
      <c r="G42" s="31">
        <f>IFERROR('User Inputs &amp; Calculations'!$F42/_xlfn.XLOOKUP('User Inputs &amp; Calculations'!$C42,Table8[Anesthetic Agent],Table8[Liquid density at room temperature (g/mL or kg/L)],,0,)/1000, "N/A")</f>
        <v>0</v>
      </c>
      <c r="H42" s="30">
        <f>IFERROR('User Inputs &amp; Calculations'!$G42*_xlfn.XLOOKUP('User Inputs &amp; Calculations'!$C42,Table47[Anesthetic Agent],Table47[Set 1: Emission Factors Commonly Used by Practitioners],,0,)/1000, "N/A")</f>
        <v>0</v>
      </c>
      <c r="I42" s="30">
        <f>IFERROR('User Inputs &amp; Calculations'!$G42*_xlfn.XLOOKUP('User Inputs &amp; Calculations'!$C42,Table47[Anesthetic Agent],Table47[Set 2: 2023 Lancet  Author-Recommended Emission Factors],,0,)/1000, "N/A")</f>
        <v>0</v>
      </c>
      <c r="J42" s="30">
        <f>IFERROR('User Inputs &amp; Calculations'!$G42*_xlfn.XLOOKUP('User Inputs &amp; Calculations'!$C42,Table1[Anesthetic Agent],Table1[Set 3: Epic Foundation Build GWP100 value],,0,)/1000, "N/A")</f>
        <v>0</v>
      </c>
    </row>
    <row r="43" spans="1:10" x14ac:dyDescent="0.25">
      <c r="A43" s="75"/>
      <c r="B43" s="21">
        <v>2030</v>
      </c>
      <c r="C43" s="21" t="s">
        <v>4</v>
      </c>
      <c r="D43" s="64" t="s">
        <v>48</v>
      </c>
      <c r="E43" s="65">
        <v>0</v>
      </c>
      <c r="F43" s="31" t="str">
        <f t="shared" si="0"/>
        <v>N/A</v>
      </c>
      <c r="G43" s="31" t="str">
        <f>IFERROR('User Inputs &amp; Calculations'!$F43/_xlfn.XLOOKUP('User Inputs &amp; Calculations'!$C43,Table8[Anesthetic Agent],Table8[Liquid density at room temperature (g/mL or kg/L)],,0,)/1000, "N/A")</f>
        <v>N/A</v>
      </c>
      <c r="H43" s="30" t="str">
        <f>IFERROR('User Inputs &amp; Calculations'!$G43*_xlfn.XLOOKUP('User Inputs &amp; Calculations'!$C43,Table47[Anesthetic Agent],Table47[Set 1: Emission Factors Commonly Used by Practitioners],,0,)/1000, "N/A")</f>
        <v>N/A</v>
      </c>
      <c r="I43" s="30" t="str">
        <f>IFERROR('User Inputs &amp; Calculations'!$G43*_xlfn.XLOOKUP('User Inputs &amp; Calculations'!$C43,Table47[Anesthetic Agent],Table47[Set 2: 2023 Lancet  Author-Recommended Emission Factors],,0,)/1000, "N/A")</f>
        <v>N/A</v>
      </c>
      <c r="J43" s="30" t="str">
        <f>IFERROR('User Inputs &amp; Calculations'!$G43*_xlfn.XLOOKUP('User Inputs &amp; Calculations'!$C43,Table1[Anesthetic Agent],Table1[Set 3: Epic Foundation Build GWP100 value],,0,)/1000, "N/A")</f>
        <v>N/A</v>
      </c>
    </row>
    <row r="44" spans="1:10" x14ac:dyDescent="0.25">
      <c r="A44" s="75"/>
      <c r="B44" s="21">
        <v>2030</v>
      </c>
      <c r="C44" s="21" t="s">
        <v>4</v>
      </c>
      <c r="D44" s="64" t="s">
        <v>49</v>
      </c>
      <c r="E44" s="65">
        <v>0</v>
      </c>
      <c r="F44" s="31" t="str">
        <f t="shared" si="0"/>
        <v>N/A</v>
      </c>
      <c r="G44" s="31" t="str">
        <f>IFERROR('User Inputs &amp; Calculations'!$F44/_xlfn.XLOOKUP('User Inputs &amp; Calculations'!$C44,Table8[Anesthetic Agent],Table8[Liquid density at room temperature (g/mL or kg/L)],,0,)/1000, "N/A")</f>
        <v>N/A</v>
      </c>
      <c r="H44" s="30" t="str">
        <f>IFERROR('User Inputs &amp; Calculations'!$G44*_xlfn.XLOOKUP('User Inputs &amp; Calculations'!$C44,Table47[Anesthetic Agent],Table47[Set 1: Emission Factors Commonly Used by Practitioners],,0,)/1000, "N/A")</f>
        <v>N/A</v>
      </c>
      <c r="I44" s="30" t="str">
        <f>IFERROR('User Inputs &amp; Calculations'!$G44*_xlfn.XLOOKUP('User Inputs &amp; Calculations'!$C44,Table47[Anesthetic Agent],Table47[Set 2: 2023 Lancet  Author-Recommended Emission Factors],,0,)/1000, "N/A")</f>
        <v>N/A</v>
      </c>
      <c r="J44" s="30" t="str">
        <f>IFERROR('User Inputs &amp; Calculations'!$G44*_xlfn.XLOOKUP('User Inputs &amp; Calculations'!$C44,Table1[Anesthetic Agent],Table1[Set 3: Epic Foundation Build GWP100 value],,0,)/1000, "N/A")</f>
        <v>N/A</v>
      </c>
    </row>
    <row r="45" spans="1:10" customFormat="1" x14ac:dyDescent="0.25">
      <c r="A45" s="39" t="s">
        <v>51</v>
      </c>
    </row>
    <row r="46" spans="1:10" x14ac:dyDescent="0.25">
      <c r="B46" s="21">
        <v>2021</v>
      </c>
      <c r="C46" s="21" t="s">
        <v>2</v>
      </c>
      <c r="D46" s="65">
        <v>100</v>
      </c>
      <c r="E46" s="65">
        <v>0</v>
      </c>
      <c r="F46" s="31">
        <f>IFERROR(D46*E46, "N/A")</f>
        <v>0</v>
      </c>
      <c r="G46" s="31">
        <f>IFERROR('User Inputs &amp; Calculations'!$F46/_xlfn.XLOOKUP('User Inputs &amp; Calculations'!$C46,Table8[Anesthetic Agent],Table8[Liquid density at room temperature (g/mL or kg/L)],,0,)/1000, "N/A")</f>
        <v>0</v>
      </c>
      <c r="H46" s="30">
        <f>IFERROR('User Inputs &amp; Calculations'!$G46*_xlfn.XLOOKUP('User Inputs &amp; Calculations'!$C46,Table47[Anesthetic Agent],Table47[Set 1: Emission Factors Commonly Used by Practitioners],,0,)/1000, "N/A")</f>
        <v>0</v>
      </c>
      <c r="I46" s="30">
        <f>IFERROR('User Inputs &amp; Calculations'!$G46*_xlfn.XLOOKUP('User Inputs &amp; Calculations'!$C46,Table47[Anesthetic Agent],Table47[Set 2: 2023 Lancet  Author-Recommended Emission Factors],,0,)/1000, "N/A")</f>
        <v>0</v>
      </c>
      <c r="J46" s="30">
        <f>IFERROR('User Inputs &amp; Calculations'!$G46*_xlfn.XLOOKUP('User Inputs &amp; Calculations'!$C46,Table1[Anesthetic Agent],Table1[Set 3: Epic Foundation Build GWP100 value],,0,)/1000, "N/A")</f>
        <v>0</v>
      </c>
    </row>
    <row r="47" spans="1:10" x14ac:dyDescent="0.25">
      <c r="B47" s="21">
        <v>2021</v>
      </c>
      <c r="C47" s="21" t="s">
        <v>2</v>
      </c>
      <c r="D47" s="65">
        <v>250</v>
      </c>
      <c r="E47" s="65">
        <v>0</v>
      </c>
      <c r="F47" s="31">
        <f t="shared" ref="F47:F49" si="1">IFERROR(D47*E47, "N/A")</f>
        <v>0</v>
      </c>
      <c r="G47" s="31">
        <f>IFERROR('User Inputs &amp; Calculations'!$F47/_xlfn.XLOOKUP('User Inputs &amp; Calculations'!$C47,Table8[Anesthetic Agent],Table8[Liquid density at room temperature (g/mL or kg/L)],,0,)/1000, "N/A")</f>
        <v>0</v>
      </c>
      <c r="H47" s="30">
        <f>IFERROR('User Inputs &amp; Calculations'!$G47*_xlfn.XLOOKUP('User Inputs &amp; Calculations'!$C47,Table47[Anesthetic Agent],Table47[Set 1: Emission Factors Commonly Used by Practitioners],,0,)/1000, "N/A")</f>
        <v>0</v>
      </c>
      <c r="I47" s="30">
        <f>IFERROR('User Inputs &amp; Calculations'!$G47*_xlfn.XLOOKUP('User Inputs &amp; Calculations'!$C47,Table47[Anesthetic Agent],Table47[Set 2: 2023 Lancet  Author-Recommended Emission Factors],,0,)/1000, "N/A")</f>
        <v>0</v>
      </c>
      <c r="J47" s="30">
        <f>IFERROR('User Inputs &amp; Calculations'!$G47*_xlfn.XLOOKUP('User Inputs &amp; Calculations'!$C47,Table1[Anesthetic Agent],Table1[Set 3: Epic Foundation Build GWP100 value],,0,)/1000, "N/A")</f>
        <v>0</v>
      </c>
    </row>
    <row r="48" spans="1:10" x14ac:dyDescent="0.25">
      <c r="B48" s="21">
        <v>2021</v>
      </c>
      <c r="C48" s="21" t="s">
        <v>2</v>
      </c>
      <c r="D48" s="65" t="s">
        <v>49</v>
      </c>
      <c r="E48" s="65">
        <v>0</v>
      </c>
      <c r="F48" s="31" t="str">
        <f t="shared" si="1"/>
        <v>N/A</v>
      </c>
      <c r="G48" s="31" t="str">
        <f>IFERROR('User Inputs &amp; Calculations'!$F48/_xlfn.XLOOKUP('User Inputs &amp; Calculations'!$C48,Table8[Anesthetic Agent],Table8[Liquid density at room temperature (g/mL or kg/L)],,0,)/1000, "N/A")</f>
        <v>N/A</v>
      </c>
      <c r="H48" s="30" t="str">
        <f>IFERROR('User Inputs &amp; Calculations'!$G48*_xlfn.XLOOKUP('User Inputs &amp; Calculations'!$C48,Table47[Anesthetic Agent],Table47[Set 1: Emission Factors Commonly Used by Practitioners],,0,)/1000, "N/A")</f>
        <v>N/A</v>
      </c>
      <c r="I48" s="30" t="str">
        <f>IFERROR('User Inputs &amp; Calculations'!$G48*_xlfn.XLOOKUP('User Inputs &amp; Calculations'!$C48,Table47[Anesthetic Agent],Table47[Set 2: 2023 Lancet  Author-Recommended Emission Factors],,0,)/1000, "N/A")</f>
        <v>N/A</v>
      </c>
      <c r="J48" s="30" t="str">
        <f>IFERROR('User Inputs &amp; Calculations'!$G48*_xlfn.XLOOKUP('User Inputs &amp; Calculations'!$C48,Table1[Anesthetic Agent],Table1[Set 3: Epic Foundation Build GWP100 value],,0,)/1000, "N/A")</f>
        <v>N/A</v>
      </c>
    </row>
    <row r="49" spans="2:10" x14ac:dyDescent="0.25">
      <c r="B49" s="21">
        <v>2022</v>
      </c>
      <c r="C49" s="21" t="s">
        <v>2</v>
      </c>
      <c r="D49" s="65">
        <v>100</v>
      </c>
      <c r="E49" s="65">
        <v>0</v>
      </c>
      <c r="F49" s="31">
        <f t="shared" si="1"/>
        <v>0</v>
      </c>
      <c r="G49" s="31">
        <f>IFERROR('User Inputs &amp; Calculations'!$F49/_xlfn.XLOOKUP('User Inputs &amp; Calculations'!$C49,Table8[Anesthetic Agent],Table8[Liquid density at room temperature (g/mL or kg/L)],,0,)/1000, "N/A")</f>
        <v>0</v>
      </c>
      <c r="H49" s="30">
        <f>IFERROR('User Inputs &amp; Calculations'!$G49*_xlfn.XLOOKUP('User Inputs &amp; Calculations'!$C49,Table47[Anesthetic Agent],Table47[Set 1: Emission Factors Commonly Used by Practitioners],,0,)/1000, "N/A")</f>
        <v>0</v>
      </c>
      <c r="I49" s="30">
        <f>IFERROR('User Inputs &amp; Calculations'!$G49*_xlfn.XLOOKUP('User Inputs &amp; Calculations'!$C49,Table47[Anesthetic Agent],Table47[Set 2: 2023 Lancet  Author-Recommended Emission Factors],,0,)/1000, "N/A")</f>
        <v>0</v>
      </c>
      <c r="J49" s="30">
        <f>IFERROR('User Inputs &amp; Calculations'!$G49*_xlfn.XLOOKUP('User Inputs &amp; Calculations'!$C49,Table1[Anesthetic Agent],Table1[Set 3: Epic Foundation Build GWP100 value],,0,)/1000, "N/A")</f>
        <v>0</v>
      </c>
    </row>
    <row r="50" spans="2:10" x14ac:dyDescent="0.25">
      <c r="B50" s="21">
        <v>2022</v>
      </c>
      <c r="C50" s="21" t="s">
        <v>2</v>
      </c>
      <c r="D50" s="65">
        <v>250</v>
      </c>
      <c r="E50" s="65">
        <v>0</v>
      </c>
      <c r="F50" s="31">
        <f t="shared" ref="F50:F75" si="2">IFERROR(D50*E50, "N/A")</f>
        <v>0</v>
      </c>
      <c r="G50" s="31">
        <f>IFERROR('User Inputs &amp; Calculations'!$F50/_xlfn.XLOOKUP('User Inputs &amp; Calculations'!$C50,Table8[Anesthetic Agent],Table8[Liquid density at room temperature (g/mL or kg/L)],,0,)/1000, "N/A")</f>
        <v>0</v>
      </c>
      <c r="H50" s="30">
        <f>IFERROR('User Inputs &amp; Calculations'!$G50*_xlfn.XLOOKUP('User Inputs &amp; Calculations'!$C50,Table47[Anesthetic Agent],Table47[Set 1: Emission Factors Commonly Used by Practitioners],,0,)/1000, "N/A")</f>
        <v>0</v>
      </c>
      <c r="I50" s="30">
        <f>IFERROR('User Inputs &amp; Calculations'!$G50*_xlfn.XLOOKUP('User Inputs &amp; Calculations'!$C50,Table47[Anesthetic Agent],Table47[Set 2: 2023 Lancet  Author-Recommended Emission Factors],,0,)/1000, "N/A")</f>
        <v>0</v>
      </c>
      <c r="J50" s="30">
        <f>IFERROR('User Inputs &amp; Calculations'!$G50*_xlfn.XLOOKUP('User Inputs &amp; Calculations'!$C50,Table1[Anesthetic Agent],Table1[Set 3: Epic Foundation Build GWP100 value],,0,)/1000, "N/A")</f>
        <v>0</v>
      </c>
    </row>
    <row r="51" spans="2:10" x14ac:dyDescent="0.25">
      <c r="B51" s="21">
        <v>2022</v>
      </c>
      <c r="C51" s="21" t="s">
        <v>2</v>
      </c>
      <c r="D51" s="65" t="s">
        <v>49</v>
      </c>
      <c r="E51" s="65">
        <v>0</v>
      </c>
      <c r="F51" s="31" t="str">
        <f t="shared" si="2"/>
        <v>N/A</v>
      </c>
      <c r="G51" s="31" t="str">
        <f>IFERROR('User Inputs &amp; Calculations'!$F51/_xlfn.XLOOKUP('User Inputs &amp; Calculations'!$C51,Table8[Anesthetic Agent],Table8[Liquid density at room temperature (g/mL or kg/L)],,0,)/1000, "N/A")</f>
        <v>N/A</v>
      </c>
      <c r="H51" s="30" t="str">
        <f>IFERROR('User Inputs &amp; Calculations'!$G51*_xlfn.XLOOKUP('User Inputs &amp; Calculations'!$C51,Table47[Anesthetic Agent],Table47[Set 1: Emission Factors Commonly Used by Practitioners],,0,)/1000, "N/A")</f>
        <v>N/A</v>
      </c>
      <c r="I51" s="30" t="str">
        <f>IFERROR('User Inputs &amp; Calculations'!$G51*_xlfn.XLOOKUP('User Inputs &amp; Calculations'!$C51,Table47[Anesthetic Agent],Table47[Set 2: 2023 Lancet  Author-Recommended Emission Factors],,0,)/1000, "N/A")</f>
        <v>N/A</v>
      </c>
      <c r="J51" s="30" t="str">
        <f>IFERROR('User Inputs &amp; Calculations'!$G51*_xlfn.XLOOKUP('User Inputs &amp; Calculations'!$C51,Table1[Anesthetic Agent],Table1[Set 3: Epic Foundation Build GWP100 value],,0,)/1000, "N/A")</f>
        <v>N/A</v>
      </c>
    </row>
    <row r="52" spans="2:10" x14ac:dyDescent="0.25">
      <c r="B52" s="21">
        <v>2023</v>
      </c>
      <c r="C52" s="21" t="s">
        <v>2</v>
      </c>
      <c r="D52" s="65">
        <v>100</v>
      </c>
      <c r="E52" s="65">
        <v>0</v>
      </c>
      <c r="F52" s="31">
        <f t="shared" si="2"/>
        <v>0</v>
      </c>
      <c r="G52" s="31">
        <f>IFERROR('User Inputs &amp; Calculations'!$F52/_xlfn.XLOOKUP('User Inputs &amp; Calculations'!$C52,Table8[Anesthetic Agent],Table8[Liquid density at room temperature (g/mL or kg/L)],,0,)/1000, "N/A")</f>
        <v>0</v>
      </c>
      <c r="H52" s="30">
        <f>IFERROR('User Inputs &amp; Calculations'!$G52*_xlfn.XLOOKUP('User Inputs &amp; Calculations'!$C52,Table47[Anesthetic Agent],Table47[Set 1: Emission Factors Commonly Used by Practitioners],,0,)/1000, "N/A")</f>
        <v>0</v>
      </c>
      <c r="I52" s="30">
        <f>IFERROR('User Inputs &amp; Calculations'!$G52*_xlfn.XLOOKUP('User Inputs &amp; Calculations'!$C52,Table47[Anesthetic Agent],Table47[Set 2: 2023 Lancet  Author-Recommended Emission Factors],,0,)/1000, "N/A")</f>
        <v>0</v>
      </c>
      <c r="J52" s="30">
        <f>IFERROR('User Inputs &amp; Calculations'!$G52*_xlfn.XLOOKUP('User Inputs &amp; Calculations'!$C52,Table1[Anesthetic Agent],Table1[Set 3: Epic Foundation Build GWP100 value],,0,)/1000, "N/A")</f>
        <v>0</v>
      </c>
    </row>
    <row r="53" spans="2:10" x14ac:dyDescent="0.25">
      <c r="B53" s="21">
        <v>2023</v>
      </c>
      <c r="C53" s="21" t="s">
        <v>2</v>
      </c>
      <c r="D53" s="65">
        <v>250</v>
      </c>
      <c r="E53" s="65">
        <v>0</v>
      </c>
      <c r="F53" s="31">
        <f t="shared" si="2"/>
        <v>0</v>
      </c>
      <c r="G53" s="31">
        <f>IFERROR('User Inputs &amp; Calculations'!$F53/_xlfn.XLOOKUP('User Inputs &amp; Calculations'!$C53,Table8[Anesthetic Agent],Table8[Liquid density at room temperature (g/mL or kg/L)],,0,)/1000, "N/A")</f>
        <v>0</v>
      </c>
      <c r="H53" s="30">
        <f>IFERROR('User Inputs &amp; Calculations'!$G53*_xlfn.XLOOKUP('User Inputs &amp; Calculations'!$C53,Table47[Anesthetic Agent],Table47[Set 1: Emission Factors Commonly Used by Practitioners],,0,)/1000, "N/A")</f>
        <v>0</v>
      </c>
      <c r="I53" s="30">
        <f>IFERROR('User Inputs &amp; Calculations'!$G53*_xlfn.XLOOKUP('User Inputs &amp; Calculations'!$C53,Table47[Anesthetic Agent],Table47[Set 2: 2023 Lancet  Author-Recommended Emission Factors],,0,)/1000, "N/A")</f>
        <v>0</v>
      </c>
      <c r="J53" s="30">
        <f>IFERROR('User Inputs &amp; Calculations'!$G53*_xlfn.XLOOKUP('User Inputs &amp; Calculations'!$C53,Table1[Anesthetic Agent],Table1[Set 3: Epic Foundation Build GWP100 value],,0,)/1000, "N/A")</f>
        <v>0</v>
      </c>
    </row>
    <row r="54" spans="2:10" x14ac:dyDescent="0.25">
      <c r="B54" s="21">
        <v>2023</v>
      </c>
      <c r="C54" s="21" t="s">
        <v>2</v>
      </c>
      <c r="D54" s="65" t="s">
        <v>49</v>
      </c>
      <c r="E54" s="65">
        <v>0</v>
      </c>
      <c r="F54" s="31" t="str">
        <f t="shared" si="2"/>
        <v>N/A</v>
      </c>
      <c r="G54" s="31" t="str">
        <f>IFERROR('User Inputs &amp; Calculations'!$F54/_xlfn.XLOOKUP('User Inputs &amp; Calculations'!$C54,Table8[Anesthetic Agent],Table8[Liquid density at room temperature (g/mL or kg/L)],,0,)/1000, "N/A")</f>
        <v>N/A</v>
      </c>
      <c r="H54" s="30" t="str">
        <f>IFERROR('User Inputs &amp; Calculations'!$G54*_xlfn.XLOOKUP('User Inputs &amp; Calculations'!$C54,Table47[Anesthetic Agent],Table47[Set 1: Emission Factors Commonly Used by Practitioners],,0,)/1000, "N/A")</f>
        <v>N/A</v>
      </c>
      <c r="I54" s="30" t="str">
        <f>IFERROR('User Inputs &amp; Calculations'!$G54*_xlfn.XLOOKUP('User Inputs &amp; Calculations'!$C54,Table47[Anesthetic Agent],Table47[Set 2: 2023 Lancet  Author-Recommended Emission Factors],,0,)/1000, "N/A")</f>
        <v>N/A</v>
      </c>
      <c r="J54" s="30" t="str">
        <f>IFERROR('User Inputs &amp; Calculations'!$G54*_xlfn.XLOOKUP('User Inputs &amp; Calculations'!$C54,Table1[Anesthetic Agent],Table1[Set 3: Epic Foundation Build GWP100 value],,0,)/1000, "N/A")</f>
        <v>N/A</v>
      </c>
    </row>
    <row r="55" spans="2:10" x14ac:dyDescent="0.25">
      <c r="B55" s="21">
        <v>2024</v>
      </c>
      <c r="C55" s="21" t="s">
        <v>2</v>
      </c>
      <c r="D55" s="65">
        <v>100</v>
      </c>
      <c r="E55" s="65">
        <v>0</v>
      </c>
      <c r="F55" s="31">
        <f t="shared" si="2"/>
        <v>0</v>
      </c>
      <c r="G55" s="31">
        <f>IFERROR('User Inputs &amp; Calculations'!$F55/_xlfn.XLOOKUP('User Inputs &amp; Calculations'!$C55,Table8[Anesthetic Agent],Table8[Liquid density at room temperature (g/mL or kg/L)],,0,)/1000, "N/A")</f>
        <v>0</v>
      </c>
      <c r="H55" s="30">
        <f>IFERROR('User Inputs &amp; Calculations'!$G55*_xlfn.XLOOKUP('User Inputs &amp; Calculations'!$C55,Table47[Anesthetic Agent],Table47[Set 1: Emission Factors Commonly Used by Practitioners],,0,)/1000, "N/A")</f>
        <v>0</v>
      </c>
      <c r="I55" s="30">
        <f>IFERROR('User Inputs &amp; Calculations'!$G55*_xlfn.XLOOKUP('User Inputs &amp; Calculations'!$C55,Table47[Anesthetic Agent],Table47[Set 2: 2023 Lancet  Author-Recommended Emission Factors],,0,)/1000, "N/A")</f>
        <v>0</v>
      </c>
      <c r="J55" s="30">
        <f>IFERROR('User Inputs &amp; Calculations'!$G55*_xlfn.XLOOKUP('User Inputs &amp; Calculations'!$C55,Table1[Anesthetic Agent],Table1[Set 3: Epic Foundation Build GWP100 value],,0,)/1000, "N/A")</f>
        <v>0</v>
      </c>
    </row>
    <row r="56" spans="2:10" x14ac:dyDescent="0.25">
      <c r="B56" s="21">
        <v>2024</v>
      </c>
      <c r="C56" s="21" t="s">
        <v>2</v>
      </c>
      <c r="D56" s="65">
        <v>250</v>
      </c>
      <c r="E56" s="65">
        <v>0</v>
      </c>
      <c r="F56" s="31">
        <f t="shared" si="2"/>
        <v>0</v>
      </c>
      <c r="G56" s="31">
        <f>IFERROR('User Inputs &amp; Calculations'!$F56/_xlfn.XLOOKUP('User Inputs &amp; Calculations'!$C56,Table8[Anesthetic Agent],Table8[Liquid density at room temperature (g/mL or kg/L)],,0,)/1000, "N/A")</f>
        <v>0</v>
      </c>
      <c r="H56" s="30">
        <f>IFERROR('User Inputs &amp; Calculations'!$G56*_xlfn.XLOOKUP('User Inputs &amp; Calculations'!$C56,Table47[Anesthetic Agent],Table47[Set 1: Emission Factors Commonly Used by Practitioners],,0,)/1000, "N/A")</f>
        <v>0</v>
      </c>
      <c r="I56" s="30">
        <f>IFERROR('User Inputs &amp; Calculations'!$G56*_xlfn.XLOOKUP('User Inputs &amp; Calculations'!$C56,Table47[Anesthetic Agent],Table47[Set 2: 2023 Lancet  Author-Recommended Emission Factors],,0,)/1000, "N/A")</f>
        <v>0</v>
      </c>
      <c r="J56" s="30">
        <f>IFERROR('User Inputs &amp; Calculations'!$G56*_xlfn.XLOOKUP('User Inputs &amp; Calculations'!$C56,Table1[Anesthetic Agent],Table1[Set 3: Epic Foundation Build GWP100 value],,0,)/1000, "N/A")</f>
        <v>0</v>
      </c>
    </row>
    <row r="57" spans="2:10" x14ac:dyDescent="0.25">
      <c r="B57" s="21">
        <v>2024</v>
      </c>
      <c r="C57" s="21" t="s">
        <v>2</v>
      </c>
      <c r="D57" s="65" t="s">
        <v>49</v>
      </c>
      <c r="E57" s="65">
        <v>0</v>
      </c>
      <c r="F57" s="31" t="str">
        <f t="shared" si="2"/>
        <v>N/A</v>
      </c>
      <c r="G57" s="31" t="str">
        <f>IFERROR('User Inputs &amp; Calculations'!$F57/_xlfn.XLOOKUP('User Inputs &amp; Calculations'!$C57,Table8[Anesthetic Agent],Table8[Liquid density at room temperature (g/mL or kg/L)],,0,)/1000, "N/A")</f>
        <v>N/A</v>
      </c>
      <c r="H57" s="30" t="str">
        <f>IFERROR('User Inputs &amp; Calculations'!$G57*_xlfn.XLOOKUP('User Inputs &amp; Calculations'!$C57,Table47[Anesthetic Agent],Table47[Set 1: Emission Factors Commonly Used by Practitioners],,0,)/1000, "N/A")</f>
        <v>N/A</v>
      </c>
      <c r="I57" s="30" t="str">
        <f>IFERROR('User Inputs &amp; Calculations'!$G57*_xlfn.XLOOKUP('User Inputs &amp; Calculations'!$C57,Table47[Anesthetic Agent],Table47[Set 2: 2023 Lancet  Author-Recommended Emission Factors],,0,)/1000, "N/A")</f>
        <v>N/A</v>
      </c>
      <c r="J57" s="30" t="str">
        <f>IFERROR('User Inputs &amp; Calculations'!$G57*_xlfn.XLOOKUP('User Inputs &amp; Calculations'!$C57,Table1[Anesthetic Agent],Table1[Set 3: Epic Foundation Build GWP100 value],,0,)/1000, "N/A")</f>
        <v>N/A</v>
      </c>
    </row>
    <row r="58" spans="2:10" x14ac:dyDescent="0.25">
      <c r="B58" s="21">
        <v>2025</v>
      </c>
      <c r="C58" s="21" t="s">
        <v>2</v>
      </c>
      <c r="D58" s="65">
        <v>100</v>
      </c>
      <c r="E58" s="65">
        <v>0</v>
      </c>
      <c r="F58" s="31">
        <f t="shared" si="2"/>
        <v>0</v>
      </c>
      <c r="G58" s="31">
        <f>IFERROR('User Inputs &amp; Calculations'!$F58/_xlfn.XLOOKUP('User Inputs &amp; Calculations'!$C58,Table8[Anesthetic Agent],Table8[Liquid density at room temperature (g/mL or kg/L)],,0,)/1000, "N/A")</f>
        <v>0</v>
      </c>
      <c r="H58" s="30">
        <f>IFERROR('User Inputs &amp; Calculations'!$G58*_xlfn.XLOOKUP('User Inputs &amp; Calculations'!$C58,Table47[Anesthetic Agent],Table47[Set 1: Emission Factors Commonly Used by Practitioners],,0,)/1000, "N/A")</f>
        <v>0</v>
      </c>
      <c r="I58" s="30">
        <f>IFERROR('User Inputs &amp; Calculations'!$G58*_xlfn.XLOOKUP('User Inputs &amp; Calculations'!$C58,Table47[Anesthetic Agent],Table47[Set 2: 2023 Lancet  Author-Recommended Emission Factors],,0,)/1000, "N/A")</f>
        <v>0</v>
      </c>
      <c r="J58" s="30">
        <f>IFERROR('User Inputs &amp; Calculations'!$G58*_xlfn.XLOOKUP('User Inputs &amp; Calculations'!$C58,Table1[Anesthetic Agent],Table1[Set 3: Epic Foundation Build GWP100 value],,0,)/1000, "N/A")</f>
        <v>0</v>
      </c>
    </row>
    <row r="59" spans="2:10" x14ac:dyDescent="0.25">
      <c r="B59" s="21">
        <v>2025</v>
      </c>
      <c r="C59" s="21" t="s">
        <v>2</v>
      </c>
      <c r="D59" s="65">
        <v>250</v>
      </c>
      <c r="E59" s="65">
        <v>0</v>
      </c>
      <c r="F59" s="31">
        <f t="shared" si="2"/>
        <v>0</v>
      </c>
      <c r="G59" s="31">
        <f>IFERROR('User Inputs &amp; Calculations'!$F59/_xlfn.XLOOKUP('User Inputs &amp; Calculations'!$C59,Table8[Anesthetic Agent],Table8[Liquid density at room temperature (g/mL or kg/L)],,0,)/1000, "N/A")</f>
        <v>0</v>
      </c>
      <c r="H59" s="30">
        <f>IFERROR('User Inputs &amp; Calculations'!$G59*_xlfn.XLOOKUP('User Inputs &amp; Calculations'!$C59,Table47[Anesthetic Agent],Table47[Set 1: Emission Factors Commonly Used by Practitioners],,0,)/1000, "N/A")</f>
        <v>0</v>
      </c>
      <c r="I59" s="30">
        <f>IFERROR('User Inputs &amp; Calculations'!$G59*_xlfn.XLOOKUP('User Inputs &amp; Calculations'!$C59,Table47[Anesthetic Agent],Table47[Set 2: 2023 Lancet  Author-Recommended Emission Factors],,0,)/1000, "N/A")</f>
        <v>0</v>
      </c>
      <c r="J59" s="30">
        <f>IFERROR('User Inputs &amp; Calculations'!$G59*_xlfn.XLOOKUP('User Inputs &amp; Calculations'!$C59,Table1[Anesthetic Agent],Table1[Set 3: Epic Foundation Build GWP100 value],,0,)/1000, "N/A")</f>
        <v>0</v>
      </c>
    </row>
    <row r="60" spans="2:10" x14ac:dyDescent="0.25">
      <c r="B60" s="21">
        <v>2025</v>
      </c>
      <c r="C60" s="21" t="s">
        <v>2</v>
      </c>
      <c r="D60" s="65" t="s">
        <v>49</v>
      </c>
      <c r="E60" s="65">
        <v>0</v>
      </c>
      <c r="F60" s="31" t="str">
        <f t="shared" si="2"/>
        <v>N/A</v>
      </c>
      <c r="G60" s="31" t="str">
        <f>IFERROR('User Inputs &amp; Calculations'!$F60/_xlfn.XLOOKUP('User Inputs &amp; Calculations'!$C60,Table8[Anesthetic Agent],Table8[Liquid density at room temperature (g/mL or kg/L)],,0,)/1000, "N/A")</f>
        <v>N/A</v>
      </c>
      <c r="H60" s="30" t="str">
        <f>IFERROR('User Inputs &amp; Calculations'!$G60*_xlfn.XLOOKUP('User Inputs &amp; Calculations'!$C60,Table47[Anesthetic Agent],Table47[Set 1: Emission Factors Commonly Used by Practitioners],,0,)/1000, "N/A")</f>
        <v>N/A</v>
      </c>
      <c r="I60" s="30" t="str">
        <f>IFERROR('User Inputs &amp; Calculations'!$G60*_xlfn.XLOOKUP('User Inputs &amp; Calculations'!$C60,Table47[Anesthetic Agent],Table47[Set 2: 2023 Lancet  Author-Recommended Emission Factors],,0,)/1000, "N/A")</f>
        <v>N/A</v>
      </c>
      <c r="J60" s="30" t="str">
        <f>IFERROR('User Inputs &amp; Calculations'!$G60*_xlfn.XLOOKUP('User Inputs &amp; Calculations'!$C60,Table1[Anesthetic Agent],Table1[Set 3: Epic Foundation Build GWP100 value],,0,)/1000, "N/A")</f>
        <v>N/A</v>
      </c>
    </row>
    <row r="61" spans="2:10" x14ac:dyDescent="0.25">
      <c r="B61" s="21">
        <v>2026</v>
      </c>
      <c r="C61" s="21" t="s">
        <v>2</v>
      </c>
      <c r="D61" s="65">
        <v>100</v>
      </c>
      <c r="E61" s="65">
        <v>0</v>
      </c>
      <c r="F61" s="31">
        <f t="shared" si="2"/>
        <v>0</v>
      </c>
      <c r="G61" s="31">
        <f>IFERROR('User Inputs &amp; Calculations'!$F61/_xlfn.XLOOKUP('User Inputs &amp; Calculations'!$C61,Table8[Anesthetic Agent],Table8[Liquid density at room temperature (g/mL or kg/L)],,0,)/1000, "N/A")</f>
        <v>0</v>
      </c>
      <c r="H61" s="30">
        <f>IFERROR('User Inputs &amp; Calculations'!$G61*_xlfn.XLOOKUP('User Inputs &amp; Calculations'!$C61,Table47[Anesthetic Agent],Table47[Set 1: Emission Factors Commonly Used by Practitioners],,0,)/1000, "N/A")</f>
        <v>0</v>
      </c>
      <c r="I61" s="30">
        <f>IFERROR('User Inputs &amp; Calculations'!$G61*_xlfn.XLOOKUP('User Inputs &amp; Calculations'!$C61,Table47[Anesthetic Agent],Table47[Set 2: 2023 Lancet  Author-Recommended Emission Factors],,0,)/1000, "N/A")</f>
        <v>0</v>
      </c>
      <c r="J61" s="30">
        <f>IFERROR('User Inputs &amp; Calculations'!$G61*_xlfn.XLOOKUP('User Inputs &amp; Calculations'!$C61,Table1[Anesthetic Agent],Table1[Set 3: Epic Foundation Build GWP100 value],,0,)/1000, "N/A")</f>
        <v>0</v>
      </c>
    </row>
    <row r="62" spans="2:10" x14ac:dyDescent="0.25">
      <c r="B62" s="21">
        <v>2026</v>
      </c>
      <c r="C62" s="21" t="s">
        <v>2</v>
      </c>
      <c r="D62" s="65">
        <v>250</v>
      </c>
      <c r="E62" s="65">
        <v>0</v>
      </c>
      <c r="F62" s="31">
        <f t="shared" si="2"/>
        <v>0</v>
      </c>
      <c r="G62" s="31">
        <f>IFERROR('User Inputs &amp; Calculations'!$F62/_xlfn.XLOOKUP('User Inputs &amp; Calculations'!$C62,Table8[Anesthetic Agent],Table8[Liquid density at room temperature (g/mL or kg/L)],,0,)/1000, "N/A")</f>
        <v>0</v>
      </c>
      <c r="H62" s="30">
        <f>IFERROR('User Inputs &amp; Calculations'!$G62*_xlfn.XLOOKUP('User Inputs &amp; Calculations'!$C62,Table47[Anesthetic Agent],Table47[Set 1: Emission Factors Commonly Used by Practitioners],,0,)/1000, "N/A")</f>
        <v>0</v>
      </c>
      <c r="I62" s="30">
        <f>IFERROR('User Inputs &amp; Calculations'!$G62*_xlfn.XLOOKUP('User Inputs &amp; Calculations'!$C62,Table47[Anesthetic Agent],Table47[Set 2: 2023 Lancet  Author-Recommended Emission Factors],,0,)/1000, "N/A")</f>
        <v>0</v>
      </c>
      <c r="J62" s="30">
        <f>IFERROR('User Inputs &amp; Calculations'!$G62*_xlfn.XLOOKUP('User Inputs &amp; Calculations'!$C62,Table1[Anesthetic Agent],Table1[Set 3: Epic Foundation Build GWP100 value],,0,)/1000, "N/A")</f>
        <v>0</v>
      </c>
    </row>
    <row r="63" spans="2:10" x14ac:dyDescent="0.25">
      <c r="B63" s="21">
        <v>2026</v>
      </c>
      <c r="C63" s="21" t="s">
        <v>2</v>
      </c>
      <c r="D63" s="65" t="s">
        <v>49</v>
      </c>
      <c r="E63" s="65">
        <v>0</v>
      </c>
      <c r="F63" s="31" t="str">
        <f t="shared" si="2"/>
        <v>N/A</v>
      </c>
      <c r="G63" s="31" t="str">
        <f>IFERROR('User Inputs &amp; Calculations'!$F63/_xlfn.XLOOKUP('User Inputs &amp; Calculations'!$C63,Table8[Anesthetic Agent],Table8[Liquid density at room temperature (g/mL or kg/L)],,0,)/1000, "N/A")</f>
        <v>N/A</v>
      </c>
      <c r="H63" s="30" t="str">
        <f>IFERROR('User Inputs &amp; Calculations'!$G63*_xlfn.XLOOKUP('User Inputs &amp; Calculations'!$C63,Table47[Anesthetic Agent],Table47[Set 1: Emission Factors Commonly Used by Practitioners],,0,)/1000, "N/A")</f>
        <v>N/A</v>
      </c>
      <c r="I63" s="30" t="str">
        <f>IFERROR('User Inputs &amp; Calculations'!$G63*_xlfn.XLOOKUP('User Inputs &amp; Calculations'!$C63,Table47[Anesthetic Agent],Table47[Set 2: 2023 Lancet  Author-Recommended Emission Factors],,0,)/1000, "N/A")</f>
        <v>N/A</v>
      </c>
      <c r="J63" s="30" t="str">
        <f>IFERROR('User Inputs &amp; Calculations'!$G63*_xlfn.XLOOKUP('User Inputs &amp; Calculations'!$C63,Table1[Anesthetic Agent],Table1[Set 3: Epic Foundation Build GWP100 value],,0,)/1000, "N/A")</f>
        <v>N/A</v>
      </c>
    </row>
    <row r="64" spans="2:10" x14ac:dyDescent="0.25">
      <c r="B64" s="21">
        <v>2027</v>
      </c>
      <c r="C64" s="21" t="s">
        <v>2</v>
      </c>
      <c r="D64" s="65">
        <v>100</v>
      </c>
      <c r="E64" s="65">
        <v>0</v>
      </c>
      <c r="F64" s="31">
        <f t="shared" si="2"/>
        <v>0</v>
      </c>
      <c r="G64" s="31">
        <f>IFERROR('User Inputs &amp; Calculations'!$F64/_xlfn.XLOOKUP('User Inputs &amp; Calculations'!$C64,Table8[Anesthetic Agent],Table8[Liquid density at room temperature (g/mL or kg/L)],,0,)/1000, "N/A")</f>
        <v>0</v>
      </c>
      <c r="H64" s="30">
        <f>IFERROR('User Inputs &amp; Calculations'!$G64*_xlfn.XLOOKUP('User Inputs &amp; Calculations'!$C64,Table47[Anesthetic Agent],Table47[Set 1: Emission Factors Commonly Used by Practitioners],,0,)/1000, "N/A")</f>
        <v>0</v>
      </c>
      <c r="I64" s="30">
        <f>IFERROR('User Inputs &amp; Calculations'!$G64*_xlfn.XLOOKUP('User Inputs &amp; Calculations'!$C64,Table47[Anesthetic Agent],Table47[Set 2: 2023 Lancet  Author-Recommended Emission Factors],,0,)/1000, "N/A")</f>
        <v>0</v>
      </c>
      <c r="J64" s="30">
        <f>IFERROR('User Inputs &amp; Calculations'!$G64*_xlfn.XLOOKUP('User Inputs &amp; Calculations'!$C64,Table1[Anesthetic Agent],Table1[Set 3: Epic Foundation Build GWP100 value],,0,)/1000, "N/A")</f>
        <v>0</v>
      </c>
    </row>
    <row r="65" spans="1:10" x14ac:dyDescent="0.25">
      <c r="B65" s="21">
        <v>2027</v>
      </c>
      <c r="C65" s="21" t="s">
        <v>2</v>
      </c>
      <c r="D65" s="65">
        <v>250</v>
      </c>
      <c r="E65" s="65">
        <v>0</v>
      </c>
      <c r="F65" s="31">
        <f t="shared" si="2"/>
        <v>0</v>
      </c>
      <c r="G65" s="31">
        <f>IFERROR('User Inputs &amp; Calculations'!$F65/_xlfn.XLOOKUP('User Inputs &amp; Calculations'!$C65,Table8[Anesthetic Agent],Table8[Liquid density at room temperature (g/mL or kg/L)],,0,)/1000, "N/A")</f>
        <v>0</v>
      </c>
      <c r="H65" s="30">
        <f>IFERROR('User Inputs &amp; Calculations'!$G65*_xlfn.XLOOKUP('User Inputs &amp; Calculations'!$C65,Table47[Anesthetic Agent],Table47[Set 1: Emission Factors Commonly Used by Practitioners],,0,)/1000, "N/A")</f>
        <v>0</v>
      </c>
      <c r="I65" s="30">
        <f>IFERROR('User Inputs &amp; Calculations'!$G65*_xlfn.XLOOKUP('User Inputs &amp; Calculations'!$C65,Table47[Anesthetic Agent],Table47[Set 2: 2023 Lancet  Author-Recommended Emission Factors],,0,)/1000, "N/A")</f>
        <v>0</v>
      </c>
      <c r="J65" s="30">
        <f>IFERROR('User Inputs &amp; Calculations'!$G65*_xlfn.XLOOKUP('User Inputs &amp; Calculations'!$C65,Table1[Anesthetic Agent],Table1[Set 3: Epic Foundation Build GWP100 value],,0,)/1000, "N/A")</f>
        <v>0</v>
      </c>
    </row>
    <row r="66" spans="1:10" x14ac:dyDescent="0.25">
      <c r="B66" s="21">
        <v>2027</v>
      </c>
      <c r="C66" s="21" t="s">
        <v>2</v>
      </c>
      <c r="D66" s="65" t="s">
        <v>49</v>
      </c>
      <c r="E66" s="65">
        <v>0</v>
      </c>
      <c r="F66" s="31" t="str">
        <f t="shared" si="2"/>
        <v>N/A</v>
      </c>
      <c r="G66" s="31" t="str">
        <f>IFERROR('User Inputs &amp; Calculations'!$F66/_xlfn.XLOOKUP('User Inputs &amp; Calculations'!$C66,Table8[Anesthetic Agent],Table8[Liquid density at room temperature (g/mL or kg/L)],,0,)/1000, "N/A")</f>
        <v>N/A</v>
      </c>
      <c r="H66" s="30" t="str">
        <f>IFERROR('User Inputs &amp; Calculations'!$G66*_xlfn.XLOOKUP('User Inputs &amp; Calculations'!$C66,Table47[Anesthetic Agent],Table47[Set 1: Emission Factors Commonly Used by Practitioners],,0,)/1000, "N/A")</f>
        <v>N/A</v>
      </c>
      <c r="I66" s="30" t="str">
        <f>IFERROR('User Inputs &amp; Calculations'!$G66*_xlfn.XLOOKUP('User Inputs &amp; Calculations'!$C66,Table47[Anesthetic Agent],Table47[Set 2: 2023 Lancet  Author-Recommended Emission Factors],,0,)/1000, "N/A")</f>
        <v>N/A</v>
      </c>
      <c r="J66" s="30" t="str">
        <f>IFERROR('User Inputs &amp; Calculations'!$G66*_xlfn.XLOOKUP('User Inputs &amp; Calculations'!$C66,Table1[Anesthetic Agent],Table1[Set 3: Epic Foundation Build GWP100 value],,0,)/1000, "N/A")</f>
        <v>N/A</v>
      </c>
    </row>
    <row r="67" spans="1:10" x14ac:dyDescent="0.25">
      <c r="B67" s="21">
        <v>2028</v>
      </c>
      <c r="C67" s="21" t="s">
        <v>2</v>
      </c>
      <c r="D67" s="65">
        <v>100</v>
      </c>
      <c r="E67" s="65">
        <v>0</v>
      </c>
      <c r="F67" s="31">
        <f t="shared" si="2"/>
        <v>0</v>
      </c>
      <c r="G67" s="31">
        <f>IFERROR('User Inputs &amp; Calculations'!$F67/_xlfn.XLOOKUP('User Inputs &amp; Calculations'!$C67,Table8[Anesthetic Agent],Table8[Liquid density at room temperature (g/mL or kg/L)],,0,)/1000, "N/A")</f>
        <v>0</v>
      </c>
      <c r="H67" s="30">
        <f>IFERROR('User Inputs &amp; Calculations'!$G67*_xlfn.XLOOKUP('User Inputs &amp; Calculations'!$C67,Table47[Anesthetic Agent],Table47[Set 1: Emission Factors Commonly Used by Practitioners],,0,)/1000, "N/A")</f>
        <v>0</v>
      </c>
      <c r="I67" s="30">
        <f>IFERROR('User Inputs &amp; Calculations'!$G67*_xlfn.XLOOKUP('User Inputs &amp; Calculations'!$C67,Table47[Anesthetic Agent],Table47[Set 2: 2023 Lancet  Author-Recommended Emission Factors],,0,)/1000, "N/A")</f>
        <v>0</v>
      </c>
      <c r="J67" s="30">
        <f>IFERROR('User Inputs &amp; Calculations'!$G67*_xlfn.XLOOKUP('User Inputs &amp; Calculations'!$C67,Table1[Anesthetic Agent],Table1[Set 3: Epic Foundation Build GWP100 value],,0,)/1000, "N/A")</f>
        <v>0</v>
      </c>
    </row>
    <row r="68" spans="1:10" x14ac:dyDescent="0.25">
      <c r="B68" s="21">
        <v>2028</v>
      </c>
      <c r="C68" s="21" t="s">
        <v>2</v>
      </c>
      <c r="D68" s="65">
        <v>250</v>
      </c>
      <c r="E68" s="65">
        <v>0</v>
      </c>
      <c r="F68" s="31">
        <f t="shared" si="2"/>
        <v>0</v>
      </c>
      <c r="G68" s="31">
        <f>IFERROR('User Inputs &amp; Calculations'!$F68/_xlfn.XLOOKUP('User Inputs &amp; Calculations'!$C68,Table8[Anesthetic Agent],Table8[Liquid density at room temperature (g/mL or kg/L)],,0,)/1000, "N/A")</f>
        <v>0</v>
      </c>
      <c r="H68" s="30">
        <f>IFERROR('User Inputs &amp; Calculations'!$G68*_xlfn.XLOOKUP('User Inputs &amp; Calculations'!$C68,Table47[Anesthetic Agent],Table47[Set 1: Emission Factors Commonly Used by Practitioners],,0,)/1000, "N/A")</f>
        <v>0</v>
      </c>
      <c r="I68" s="30">
        <f>IFERROR('User Inputs &amp; Calculations'!$G68*_xlfn.XLOOKUP('User Inputs &amp; Calculations'!$C68,Table47[Anesthetic Agent],Table47[Set 2: 2023 Lancet  Author-Recommended Emission Factors],,0,)/1000, "N/A")</f>
        <v>0</v>
      </c>
      <c r="J68" s="30">
        <f>IFERROR('User Inputs &amp; Calculations'!$G68*_xlfn.XLOOKUP('User Inputs &amp; Calculations'!$C68,Table1[Anesthetic Agent],Table1[Set 3: Epic Foundation Build GWP100 value],,0,)/1000, "N/A")</f>
        <v>0</v>
      </c>
    </row>
    <row r="69" spans="1:10" x14ac:dyDescent="0.25">
      <c r="B69" s="21">
        <v>2028</v>
      </c>
      <c r="C69" s="21" t="s">
        <v>2</v>
      </c>
      <c r="D69" s="65" t="s">
        <v>49</v>
      </c>
      <c r="E69" s="65">
        <v>0</v>
      </c>
      <c r="F69" s="31" t="str">
        <f t="shared" si="2"/>
        <v>N/A</v>
      </c>
      <c r="G69" s="31" t="str">
        <f>IFERROR('User Inputs &amp; Calculations'!$F69/_xlfn.XLOOKUP('User Inputs &amp; Calculations'!$C69,Table8[Anesthetic Agent],Table8[Liquid density at room temperature (g/mL or kg/L)],,0,)/1000, "N/A")</f>
        <v>N/A</v>
      </c>
      <c r="H69" s="30" t="str">
        <f>IFERROR('User Inputs &amp; Calculations'!$G69*_xlfn.XLOOKUP('User Inputs &amp; Calculations'!$C69,Table47[Anesthetic Agent],Table47[Set 1: Emission Factors Commonly Used by Practitioners],,0,)/1000, "N/A")</f>
        <v>N/A</v>
      </c>
      <c r="I69" s="30" t="str">
        <f>IFERROR('User Inputs &amp; Calculations'!$G69*_xlfn.XLOOKUP('User Inputs &amp; Calculations'!$C69,Table47[Anesthetic Agent],Table47[Set 2: 2023 Lancet  Author-Recommended Emission Factors],,0,)/1000, "N/A")</f>
        <v>N/A</v>
      </c>
      <c r="J69" s="30" t="str">
        <f>IFERROR('User Inputs &amp; Calculations'!$G69*_xlfn.XLOOKUP('User Inputs &amp; Calculations'!$C69,Table1[Anesthetic Agent],Table1[Set 3: Epic Foundation Build GWP100 value],,0,)/1000, "N/A")</f>
        <v>N/A</v>
      </c>
    </row>
    <row r="70" spans="1:10" x14ac:dyDescent="0.25">
      <c r="B70" s="21">
        <v>2029</v>
      </c>
      <c r="C70" s="21" t="s">
        <v>2</v>
      </c>
      <c r="D70" s="65">
        <v>100</v>
      </c>
      <c r="E70" s="65">
        <v>0</v>
      </c>
      <c r="F70" s="31">
        <f t="shared" si="2"/>
        <v>0</v>
      </c>
      <c r="G70" s="31">
        <f>IFERROR('User Inputs &amp; Calculations'!$F70/_xlfn.XLOOKUP('User Inputs &amp; Calculations'!$C70,Table8[Anesthetic Agent],Table8[Liquid density at room temperature (g/mL or kg/L)],,0,)/1000, "N/A")</f>
        <v>0</v>
      </c>
      <c r="H70" s="30">
        <f>IFERROR('User Inputs &amp; Calculations'!$G70*_xlfn.XLOOKUP('User Inputs &amp; Calculations'!$C70,Table47[Anesthetic Agent],Table47[Set 1: Emission Factors Commonly Used by Practitioners],,0,)/1000, "N/A")</f>
        <v>0</v>
      </c>
      <c r="I70" s="30">
        <f>IFERROR('User Inputs &amp; Calculations'!$G70*_xlfn.XLOOKUP('User Inputs &amp; Calculations'!$C70,Table47[Anesthetic Agent],Table47[Set 2: 2023 Lancet  Author-Recommended Emission Factors],,0,)/1000, "N/A")</f>
        <v>0</v>
      </c>
      <c r="J70" s="30">
        <f>IFERROR('User Inputs &amp; Calculations'!$G70*_xlfn.XLOOKUP('User Inputs &amp; Calculations'!$C70,Table1[Anesthetic Agent],Table1[Set 3: Epic Foundation Build GWP100 value],,0,)/1000, "N/A")</f>
        <v>0</v>
      </c>
    </row>
    <row r="71" spans="1:10" x14ac:dyDescent="0.25">
      <c r="B71" s="21">
        <v>2029</v>
      </c>
      <c r="C71" s="21" t="s">
        <v>2</v>
      </c>
      <c r="D71" s="65">
        <v>250</v>
      </c>
      <c r="E71" s="65">
        <v>0</v>
      </c>
      <c r="F71" s="31">
        <f t="shared" si="2"/>
        <v>0</v>
      </c>
      <c r="G71" s="31">
        <f>IFERROR('User Inputs &amp; Calculations'!$F71/_xlfn.XLOOKUP('User Inputs &amp; Calculations'!$C71,Table8[Anesthetic Agent],Table8[Liquid density at room temperature (g/mL or kg/L)],,0,)/1000, "N/A")</f>
        <v>0</v>
      </c>
      <c r="H71" s="30">
        <f>IFERROR('User Inputs &amp; Calculations'!$G71*_xlfn.XLOOKUP('User Inputs &amp; Calculations'!$C71,Table47[Anesthetic Agent],Table47[Set 1: Emission Factors Commonly Used by Practitioners],,0,)/1000, "N/A")</f>
        <v>0</v>
      </c>
      <c r="I71" s="30">
        <f>IFERROR('User Inputs &amp; Calculations'!$G71*_xlfn.XLOOKUP('User Inputs &amp; Calculations'!$C71,Table47[Anesthetic Agent],Table47[Set 2: 2023 Lancet  Author-Recommended Emission Factors],,0,)/1000, "N/A")</f>
        <v>0</v>
      </c>
      <c r="J71" s="30">
        <f>IFERROR('User Inputs &amp; Calculations'!$G71*_xlfn.XLOOKUP('User Inputs &amp; Calculations'!$C71,Table1[Anesthetic Agent],Table1[Set 3: Epic Foundation Build GWP100 value],,0,)/1000, "N/A")</f>
        <v>0</v>
      </c>
    </row>
    <row r="72" spans="1:10" x14ac:dyDescent="0.25">
      <c r="B72" s="26">
        <v>2029</v>
      </c>
      <c r="C72" s="21" t="s">
        <v>2</v>
      </c>
      <c r="D72" s="65" t="s">
        <v>49</v>
      </c>
      <c r="E72" s="65">
        <v>0</v>
      </c>
      <c r="F72" s="31" t="str">
        <f t="shared" si="2"/>
        <v>N/A</v>
      </c>
      <c r="G72" s="31" t="str">
        <f>IFERROR('User Inputs &amp; Calculations'!$F72/_xlfn.XLOOKUP('User Inputs &amp; Calculations'!$C72,Table8[Anesthetic Agent],Table8[Liquid density at room temperature (g/mL or kg/L)],,0,)/1000, "N/A")</f>
        <v>N/A</v>
      </c>
      <c r="H72" s="30" t="str">
        <f>IFERROR('User Inputs &amp; Calculations'!$G72*_xlfn.XLOOKUP('User Inputs &amp; Calculations'!$C72,Table47[Anesthetic Agent],Table47[Set 1: Emission Factors Commonly Used by Practitioners],,0,)/1000, "N/A")</f>
        <v>N/A</v>
      </c>
      <c r="I72" s="30" t="str">
        <f>IFERROR('User Inputs &amp; Calculations'!$G72*_xlfn.XLOOKUP('User Inputs &amp; Calculations'!$C72,Table47[Anesthetic Agent],Table47[Set 2: 2023 Lancet  Author-Recommended Emission Factors],,0,)/1000, "N/A")</f>
        <v>N/A</v>
      </c>
      <c r="J72" s="30" t="str">
        <f>IFERROR('User Inputs &amp; Calculations'!$G72*_xlfn.XLOOKUP('User Inputs &amp; Calculations'!$C72,Table1[Anesthetic Agent],Table1[Set 3: Epic Foundation Build GWP100 value],,0,)/1000, "N/A")</f>
        <v>N/A</v>
      </c>
    </row>
    <row r="73" spans="1:10" s="28" customFormat="1" x14ac:dyDescent="0.25">
      <c r="A73" s="27"/>
      <c r="B73" s="21">
        <v>2030</v>
      </c>
      <c r="C73" s="21" t="s">
        <v>2</v>
      </c>
      <c r="D73" s="65">
        <v>100</v>
      </c>
      <c r="E73" s="65">
        <v>0</v>
      </c>
      <c r="F73" s="31">
        <f t="shared" si="2"/>
        <v>0</v>
      </c>
      <c r="G73" s="31">
        <f>IFERROR('User Inputs &amp; Calculations'!$F73/_xlfn.XLOOKUP('User Inputs &amp; Calculations'!$C73,Table8[Anesthetic Agent],Table8[Liquid density at room temperature (g/mL or kg/L)],,0,)/1000, "N/A")</f>
        <v>0</v>
      </c>
      <c r="H73" s="30">
        <f>IFERROR('User Inputs &amp; Calculations'!$G73*_xlfn.XLOOKUP('User Inputs &amp; Calculations'!$C73,Table47[Anesthetic Agent],Table47[Set 1: Emission Factors Commonly Used by Practitioners],,0,)/1000, "N/A")</f>
        <v>0</v>
      </c>
      <c r="I73" s="30">
        <f>IFERROR('User Inputs &amp; Calculations'!$G73*_xlfn.XLOOKUP('User Inputs &amp; Calculations'!$C73,Table47[Anesthetic Agent],Table47[Set 2: 2023 Lancet  Author-Recommended Emission Factors],,0,)/1000, "N/A")</f>
        <v>0</v>
      </c>
      <c r="J73" s="30">
        <f>IFERROR('User Inputs &amp; Calculations'!$G73*_xlfn.XLOOKUP('User Inputs &amp; Calculations'!$C73,Table1[Anesthetic Agent],Table1[Set 3: Epic Foundation Build GWP100 value],,0,)/1000, "N/A")</f>
        <v>0</v>
      </c>
    </row>
    <row r="74" spans="1:10" s="28" customFormat="1" x14ac:dyDescent="0.25">
      <c r="A74" s="27"/>
      <c r="B74" s="21">
        <v>2030</v>
      </c>
      <c r="C74" s="21" t="s">
        <v>2</v>
      </c>
      <c r="D74" s="65">
        <v>250</v>
      </c>
      <c r="E74" s="65">
        <v>0</v>
      </c>
      <c r="F74" s="31">
        <f t="shared" si="2"/>
        <v>0</v>
      </c>
      <c r="G74" s="31">
        <f>IFERROR('User Inputs &amp; Calculations'!$F74/_xlfn.XLOOKUP('User Inputs &amp; Calculations'!$C74,Table8[Anesthetic Agent],Table8[Liquid density at room temperature (g/mL or kg/L)],,0,)/1000, "N/A")</f>
        <v>0</v>
      </c>
      <c r="H74" s="30">
        <f>IFERROR('User Inputs &amp; Calculations'!$G74*_xlfn.XLOOKUP('User Inputs &amp; Calculations'!$C74,Table47[Anesthetic Agent],Table47[Set 1: Emission Factors Commonly Used by Practitioners],,0,)/1000, "N/A")</f>
        <v>0</v>
      </c>
      <c r="I74" s="30">
        <f>IFERROR('User Inputs &amp; Calculations'!$G74*_xlfn.XLOOKUP('User Inputs &amp; Calculations'!$C74,Table47[Anesthetic Agent],Table47[Set 2: 2023 Lancet  Author-Recommended Emission Factors],,0,)/1000, "N/A")</f>
        <v>0</v>
      </c>
      <c r="J74" s="30">
        <f>IFERROR('User Inputs &amp; Calculations'!$G74*_xlfn.XLOOKUP('User Inputs &amp; Calculations'!$C74,Table1[Anesthetic Agent],Table1[Set 3: Epic Foundation Build GWP100 value],,0,)/1000, "N/A")</f>
        <v>0</v>
      </c>
    </row>
    <row r="75" spans="1:10" s="28" customFormat="1" x14ac:dyDescent="0.25">
      <c r="A75" s="27"/>
      <c r="B75" s="21">
        <v>2030</v>
      </c>
      <c r="C75" s="21" t="s">
        <v>2</v>
      </c>
      <c r="D75" s="65" t="s">
        <v>49</v>
      </c>
      <c r="E75" s="65">
        <v>0</v>
      </c>
      <c r="F75" s="31" t="str">
        <f t="shared" si="2"/>
        <v>N/A</v>
      </c>
      <c r="G75" s="31" t="str">
        <f>IFERROR('User Inputs &amp; Calculations'!$F75/_xlfn.XLOOKUP('User Inputs &amp; Calculations'!$C75,Table8[Anesthetic Agent],Table8[Liquid density at room temperature (g/mL or kg/L)],,0,)/1000, "N/A")</f>
        <v>N/A</v>
      </c>
      <c r="H75" s="30" t="str">
        <f>IFERROR('User Inputs &amp; Calculations'!$G75*_xlfn.XLOOKUP('User Inputs &amp; Calculations'!$C75,Table47[Anesthetic Agent],Table47[Set 1: Emission Factors Commonly Used by Practitioners],,0,)/1000, "N/A")</f>
        <v>N/A</v>
      </c>
      <c r="I75" s="30" t="str">
        <f>IFERROR('User Inputs &amp; Calculations'!$G75*_xlfn.XLOOKUP('User Inputs &amp; Calculations'!$C75,Table47[Anesthetic Agent],Table47[Set 2: 2023 Lancet  Author-Recommended Emission Factors],,0,)/1000, "N/A")</f>
        <v>N/A</v>
      </c>
      <c r="J75" s="30" t="str">
        <f>IFERROR('User Inputs &amp; Calculations'!$G75*_xlfn.XLOOKUP('User Inputs &amp; Calculations'!$C75,Table1[Anesthetic Agent],Table1[Set 3: Epic Foundation Build GWP100 value],,0,)/1000, "N/A")</f>
        <v>N/A</v>
      </c>
    </row>
    <row r="76" spans="1:10" customFormat="1" x14ac:dyDescent="0.25">
      <c r="A76" s="39" t="s">
        <v>53</v>
      </c>
    </row>
    <row r="77" spans="1:10" x14ac:dyDescent="0.25">
      <c r="B77" s="21">
        <v>2021</v>
      </c>
      <c r="C77" s="21" t="s">
        <v>3</v>
      </c>
      <c r="D77" s="65">
        <v>250</v>
      </c>
      <c r="E77" s="65">
        <v>0</v>
      </c>
      <c r="F77" s="31">
        <f>IFERROR(D77*E77, "N/A")</f>
        <v>0</v>
      </c>
      <c r="G77" s="31">
        <f>IFERROR('User Inputs &amp; Calculations'!$F77/_xlfn.XLOOKUP('User Inputs &amp; Calculations'!$C77,Table8[Anesthetic Agent],Table8[Liquid density at room temperature (g/mL or kg/L)],,0,)/1000, "N/A")</f>
        <v>0</v>
      </c>
      <c r="H77" s="30">
        <f>IFERROR('User Inputs &amp; Calculations'!$G77*_xlfn.XLOOKUP('User Inputs &amp; Calculations'!$C77,Table47[Anesthetic Agent],Table47[Set 1: Emission Factors Commonly Used by Practitioners],,0,)/1000, "N/A")</f>
        <v>0</v>
      </c>
      <c r="I77" s="30">
        <f>IFERROR('User Inputs &amp; Calculations'!$G77*_xlfn.XLOOKUP('User Inputs &amp; Calculations'!$C77,Table47[Anesthetic Agent],Table47[Set 2: 2023 Lancet  Author-Recommended Emission Factors],,0,)/1000, "N/A")</f>
        <v>0</v>
      </c>
      <c r="J77" s="30">
        <f>IFERROR('User Inputs &amp; Calculations'!$G77*_xlfn.XLOOKUP('User Inputs &amp; Calculations'!$C77,Table1[Anesthetic Agent],Table1[Set 3: Epic Foundation Build GWP100 value],,0,)/1000, "N/A")</f>
        <v>0</v>
      </c>
    </row>
    <row r="78" spans="1:10" x14ac:dyDescent="0.25">
      <c r="B78" s="21">
        <v>2021</v>
      </c>
      <c r="C78" s="21" t="s">
        <v>3</v>
      </c>
      <c r="D78" s="65" t="s">
        <v>48</v>
      </c>
      <c r="E78" s="65">
        <v>0</v>
      </c>
      <c r="F78" s="31" t="str">
        <f t="shared" ref="F78:F80" si="3">IFERROR(D78*E78, "N/A")</f>
        <v>N/A</v>
      </c>
      <c r="G78" s="31" t="str">
        <f>IFERROR('User Inputs &amp; Calculations'!$F78/_xlfn.XLOOKUP('User Inputs &amp; Calculations'!$C78,Table8[Anesthetic Agent],Table8[Liquid density at room temperature (g/mL or kg/L)],,0,)/1000, "N/A")</f>
        <v>N/A</v>
      </c>
      <c r="H78" s="30" t="str">
        <f>IFERROR('User Inputs &amp; Calculations'!$G78*_xlfn.XLOOKUP('User Inputs &amp; Calculations'!$C78,Table47[Anesthetic Agent],Table47[Set 1: Emission Factors Commonly Used by Practitioners],,0,)/1000, "N/A")</f>
        <v>N/A</v>
      </c>
      <c r="I78" s="30" t="str">
        <f>IFERROR('User Inputs &amp; Calculations'!$G78*_xlfn.XLOOKUP('User Inputs &amp; Calculations'!$C78,Table47[Anesthetic Agent],Table47[Set 2: 2023 Lancet  Author-Recommended Emission Factors],,0,)/1000, "N/A")</f>
        <v>N/A</v>
      </c>
      <c r="J78" s="30" t="str">
        <f>IFERROR('User Inputs &amp; Calculations'!$G78*_xlfn.XLOOKUP('User Inputs &amp; Calculations'!$C78,Table1[Anesthetic Agent],Table1[Set 3: Epic Foundation Build GWP100 value],,0,)/1000, "N/A")</f>
        <v>N/A</v>
      </c>
    </row>
    <row r="79" spans="1:10" x14ac:dyDescent="0.25">
      <c r="B79" s="21">
        <v>2021</v>
      </c>
      <c r="C79" s="21" t="s">
        <v>3</v>
      </c>
      <c r="D79" s="65" t="s">
        <v>49</v>
      </c>
      <c r="E79" s="65">
        <v>0</v>
      </c>
      <c r="F79" s="31" t="str">
        <f t="shared" si="3"/>
        <v>N/A</v>
      </c>
      <c r="G79" s="31" t="str">
        <f>IFERROR('User Inputs &amp; Calculations'!$F79/_xlfn.XLOOKUP('User Inputs &amp; Calculations'!$C79,Table8[Anesthetic Agent],Table8[Liquid density at room temperature (g/mL or kg/L)],,0,)/1000, "N/A")</f>
        <v>N/A</v>
      </c>
      <c r="H79" s="30" t="str">
        <f>IFERROR('User Inputs &amp; Calculations'!$G79*_xlfn.XLOOKUP('User Inputs &amp; Calculations'!$C79,Table47[Anesthetic Agent],Table47[Set 1: Emission Factors Commonly Used by Practitioners],,0,)/1000, "N/A")</f>
        <v>N/A</v>
      </c>
      <c r="I79" s="30" t="str">
        <f>IFERROR('User Inputs &amp; Calculations'!$G79*_xlfn.XLOOKUP('User Inputs &amp; Calculations'!$C79,Table47[Anesthetic Agent],Table47[Set 2: 2023 Lancet  Author-Recommended Emission Factors],,0,)/1000, "N/A")</f>
        <v>N/A</v>
      </c>
      <c r="J79" s="30" t="str">
        <f>IFERROR('User Inputs &amp; Calculations'!$G79*_xlfn.XLOOKUP('User Inputs &amp; Calculations'!$C79,Table1[Anesthetic Agent],Table1[Set 3: Epic Foundation Build GWP100 value],,0,)/1000, "N/A")</f>
        <v>N/A</v>
      </c>
    </row>
    <row r="80" spans="1:10" x14ac:dyDescent="0.25">
      <c r="B80" s="21">
        <v>2022</v>
      </c>
      <c r="C80" s="21" t="s">
        <v>3</v>
      </c>
      <c r="D80" s="65">
        <v>250</v>
      </c>
      <c r="E80" s="65">
        <v>0</v>
      </c>
      <c r="F80" s="31">
        <f t="shared" si="3"/>
        <v>0</v>
      </c>
      <c r="G80" s="31">
        <f>IFERROR('User Inputs &amp; Calculations'!$F80/_xlfn.XLOOKUP('User Inputs &amp; Calculations'!$C80,Table8[Anesthetic Agent],Table8[Liquid density at room temperature (g/mL or kg/L)],,0,)/1000, "N/A")</f>
        <v>0</v>
      </c>
      <c r="H80" s="30">
        <f>IFERROR('User Inputs &amp; Calculations'!$G80*_xlfn.XLOOKUP('User Inputs &amp; Calculations'!$C80,Table47[Anesthetic Agent],Table47[Set 1: Emission Factors Commonly Used by Practitioners],,0,)/1000, "N/A")</f>
        <v>0</v>
      </c>
      <c r="I80" s="30">
        <f>IFERROR('User Inputs &amp; Calculations'!$G80*_xlfn.XLOOKUP('User Inputs &amp; Calculations'!$C80,Table47[Anesthetic Agent],Table47[Set 2: 2023 Lancet  Author-Recommended Emission Factors],,0,)/1000, "N/A")</f>
        <v>0</v>
      </c>
      <c r="J80" s="30">
        <f>IFERROR('User Inputs &amp; Calculations'!$G80*_xlfn.XLOOKUP('User Inputs &amp; Calculations'!$C80,Table1[Anesthetic Agent],Table1[Set 3: Epic Foundation Build GWP100 value],,0,)/1000, "N/A")</f>
        <v>0</v>
      </c>
    </row>
    <row r="81" spans="2:10" x14ac:dyDescent="0.25">
      <c r="B81" s="21">
        <v>2022</v>
      </c>
      <c r="C81" s="21" t="s">
        <v>3</v>
      </c>
      <c r="D81" s="65" t="s">
        <v>48</v>
      </c>
      <c r="E81" s="65">
        <v>0</v>
      </c>
      <c r="F81" s="31" t="str">
        <f t="shared" ref="F81:F106" si="4">IFERROR(D81*E81, "N/A")</f>
        <v>N/A</v>
      </c>
      <c r="G81" s="31" t="str">
        <f>IFERROR('User Inputs &amp; Calculations'!$F81/_xlfn.XLOOKUP('User Inputs &amp; Calculations'!$C81,Table8[Anesthetic Agent],Table8[Liquid density at room temperature (g/mL or kg/L)],,0,)/1000, "N/A")</f>
        <v>N/A</v>
      </c>
      <c r="H81" s="30" t="str">
        <f>IFERROR('User Inputs &amp; Calculations'!$G81*_xlfn.XLOOKUP('User Inputs &amp; Calculations'!$C81,Table47[Anesthetic Agent],Table47[Set 1: Emission Factors Commonly Used by Practitioners],,0,)/1000, "N/A")</f>
        <v>N/A</v>
      </c>
      <c r="I81" s="30" t="str">
        <f>IFERROR('User Inputs &amp; Calculations'!$G81*_xlfn.XLOOKUP('User Inputs &amp; Calculations'!$C81,Table47[Anesthetic Agent],Table47[Set 2: 2023 Lancet  Author-Recommended Emission Factors],,0,)/1000, "N/A")</f>
        <v>N/A</v>
      </c>
      <c r="J81" s="30" t="str">
        <f>IFERROR('User Inputs &amp; Calculations'!$G81*_xlfn.XLOOKUP('User Inputs &amp; Calculations'!$C81,Table1[Anesthetic Agent],Table1[Set 3: Epic Foundation Build GWP100 value],,0,)/1000, "N/A")</f>
        <v>N/A</v>
      </c>
    </row>
    <row r="82" spans="2:10" x14ac:dyDescent="0.25">
      <c r="B82" s="21">
        <v>2022</v>
      </c>
      <c r="C82" s="21" t="s">
        <v>3</v>
      </c>
      <c r="D82" s="65" t="s">
        <v>49</v>
      </c>
      <c r="E82" s="65">
        <v>0</v>
      </c>
      <c r="F82" s="31" t="str">
        <f t="shared" si="4"/>
        <v>N/A</v>
      </c>
      <c r="G82" s="31" t="str">
        <f>IFERROR('User Inputs &amp; Calculations'!$F82/_xlfn.XLOOKUP('User Inputs &amp; Calculations'!$C82,Table8[Anesthetic Agent],Table8[Liquid density at room temperature (g/mL or kg/L)],,0,)/1000, "N/A")</f>
        <v>N/A</v>
      </c>
      <c r="H82" s="30" t="str">
        <f>IFERROR('User Inputs &amp; Calculations'!$G82*_xlfn.XLOOKUP('User Inputs &amp; Calculations'!$C82,Table47[Anesthetic Agent],Table47[Set 1: Emission Factors Commonly Used by Practitioners],,0,)/1000, "N/A")</f>
        <v>N/A</v>
      </c>
      <c r="I82" s="30" t="str">
        <f>IFERROR('User Inputs &amp; Calculations'!$G82*_xlfn.XLOOKUP('User Inputs &amp; Calculations'!$C82,Table47[Anesthetic Agent],Table47[Set 2: 2023 Lancet  Author-Recommended Emission Factors],,0,)/1000, "N/A")</f>
        <v>N/A</v>
      </c>
      <c r="J82" s="30" t="str">
        <f>IFERROR('User Inputs &amp; Calculations'!$G82*_xlfn.XLOOKUP('User Inputs &amp; Calculations'!$C82,Table1[Anesthetic Agent],Table1[Set 3: Epic Foundation Build GWP100 value],,0,)/1000, "N/A")</f>
        <v>N/A</v>
      </c>
    </row>
    <row r="83" spans="2:10" x14ac:dyDescent="0.25">
      <c r="B83" s="21">
        <v>2023</v>
      </c>
      <c r="C83" s="21" t="s">
        <v>3</v>
      </c>
      <c r="D83" s="65">
        <v>250</v>
      </c>
      <c r="E83" s="65">
        <v>0</v>
      </c>
      <c r="F83" s="31">
        <f t="shared" si="4"/>
        <v>0</v>
      </c>
      <c r="G83" s="31">
        <f>IFERROR('User Inputs &amp; Calculations'!$F83/_xlfn.XLOOKUP('User Inputs &amp; Calculations'!$C83,Table8[Anesthetic Agent],Table8[Liquid density at room temperature (g/mL or kg/L)],,0,)/1000, "N/A")</f>
        <v>0</v>
      </c>
      <c r="H83" s="30">
        <f>IFERROR('User Inputs &amp; Calculations'!$G83*_xlfn.XLOOKUP('User Inputs &amp; Calculations'!$C83,Table47[Anesthetic Agent],Table47[Set 1: Emission Factors Commonly Used by Practitioners],,0,)/1000, "N/A")</f>
        <v>0</v>
      </c>
      <c r="I83" s="30">
        <f>IFERROR('User Inputs &amp; Calculations'!$G83*_xlfn.XLOOKUP('User Inputs &amp; Calculations'!$C83,Table47[Anesthetic Agent],Table47[Set 2: 2023 Lancet  Author-Recommended Emission Factors],,0,)/1000, "N/A")</f>
        <v>0</v>
      </c>
      <c r="J83" s="30">
        <f>IFERROR('User Inputs &amp; Calculations'!$G83*_xlfn.XLOOKUP('User Inputs &amp; Calculations'!$C83,Table1[Anesthetic Agent],Table1[Set 3: Epic Foundation Build GWP100 value],,0,)/1000, "N/A")</f>
        <v>0</v>
      </c>
    </row>
    <row r="84" spans="2:10" x14ac:dyDescent="0.25">
      <c r="B84" s="21">
        <v>2023</v>
      </c>
      <c r="C84" s="21" t="s">
        <v>3</v>
      </c>
      <c r="D84" s="65" t="s">
        <v>48</v>
      </c>
      <c r="E84" s="65">
        <v>0</v>
      </c>
      <c r="F84" s="31" t="str">
        <f t="shared" si="4"/>
        <v>N/A</v>
      </c>
      <c r="G84" s="31" t="str">
        <f>IFERROR('User Inputs &amp; Calculations'!$F84/_xlfn.XLOOKUP('User Inputs &amp; Calculations'!$C84,Table8[Anesthetic Agent],Table8[Liquid density at room temperature (g/mL or kg/L)],,0,)/1000, "N/A")</f>
        <v>N/A</v>
      </c>
      <c r="H84" s="30" t="str">
        <f>IFERROR('User Inputs &amp; Calculations'!$G84*_xlfn.XLOOKUP('User Inputs &amp; Calculations'!$C84,Table47[Anesthetic Agent],Table47[Set 1: Emission Factors Commonly Used by Practitioners],,0,)/1000, "N/A")</f>
        <v>N/A</v>
      </c>
      <c r="I84" s="30" t="str">
        <f>IFERROR('User Inputs &amp; Calculations'!$G84*_xlfn.XLOOKUP('User Inputs &amp; Calculations'!$C84,Table47[Anesthetic Agent],Table47[Set 2: 2023 Lancet  Author-Recommended Emission Factors],,0,)/1000, "N/A")</f>
        <v>N/A</v>
      </c>
      <c r="J84" s="30" t="str">
        <f>IFERROR('User Inputs &amp; Calculations'!$G84*_xlfn.XLOOKUP('User Inputs &amp; Calculations'!$C84,Table1[Anesthetic Agent],Table1[Set 3: Epic Foundation Build GWP100 value],,0,)/1000, "N/A")</f>
        <v>N/A</v>
      </c>
    </row>
    <row r="85" spans="2:10" x14ac:dyDescent="0.25">
      <c r="B85" s="21">
        <v>2023</v>
      </c>
      <c r="C85" s="21" t="s">
        <v>3</v>
      </c>
      <c r="D85" s="65" t="s">
        <v>49</v>
      </c>
      <c r="E85" s="65">
        <v>0</v>
      </c>
      <c r="F85" s="31" t="str">
        <f t="shared" si="4"/>
        <v>N/A</v>
      </c>
      <c r="G85" s="31" t="str">
        <f>IFERROR('User Inputs &amp; Calculations'!$F85/_xlfn.XLOOKUP('User Inputs &amp; Calculations'!$C85,Table8[Anesthetic Agent],Table8[Liquid density at room temperature (g/mL or kg/L)],,0,)/1000, "N/A")</f>
        <v>N/A</v>
      </c>
      <c r="H85" s="30" t="str">
        <f>IFERROR('User Inputs &amp; Calculations'!$G85*_xlfn.XLOOKUP('User Inputs &amp; Calculations'!$C85,Table47[Anesthetic Agent],Table47[Set 1: Emission Factors Commonly Used by Practitioners],,0,)/1000, "N/A")</f>
        <v>N/A</v>
      </c>
      <c r="I85" s="30" t="str">
        <f>IFERROR('User Inputs &amp; Calculations'!$G85*_xlfn.XLOOKUP('User Inputs &amp; Calculations'!$C85,Table47[Anesthetic Agent],Table47[Set 2: 2023 Lancet  Author-Recommended Emission Factors],,0,)/1000, "N/A")</f>
        <v>N/A</v>
      </c>
      <c r="J85" s="30" t="str">
        <f>IFERROR('User Inputs &amp; Calculations'!$G85*_xlfn.XLOOKUP('User Inputs &amp; Calculations'!$C85,Table1[Anesthetic Agent],Table1[Set 3: Epic Foundation Build GWP100 value],,0,)/1000, "N/A")</f>
        <v>N/A</v>
      </c>
    </row>
    <row r="86" spans="2:10" x14ac:dyDescent="0.25">
      <c r="B86" s="21">
        <v>2024</v>
      </c>
      <c r="C86" s="21" t="s">
        <v>3</v>
      </c>
      <c r="D86" s="65">
        <v>250</v>
      </c>
      <c r="E86" s="65">
        <v>0</v>
      </c>
      <c r="F86" s="31">
        <f t="shared" si="4"/>
        <v>0</v>
      </c>
      <c r="G86" s="31">
        <f>IFERROR('User Inputs &amp; Calculations'!$F86/_xlfn.XLOOKUP('User Inputs &amp; Calculations'!$C86,Table8[Anesthetic Agent],Table8[Liquid density at room temperature (g/mL or kg/L)],,0,)/1000, "N/A")</f>
        <v>0</v>
      </c>
      <c r="H86" s="30">
        <f>IFERROR('User Inputs &amp; Calculations'!$G86*_xlfn.XLOOKUP('User Inputs &amp; Calculations'!$C86,Table47[Anesthetic Agent],Table47[Set 1: Emission Factors Commonly Used by Practitioners],,0,)/1000, "N/A")</f>
        <v>0</v>
      </c>
      <c r="I86" s="30">
        <f>IFERROR('User Inputs &amp; Calculations'!$G86*_xlfn.XLOOKUP('User Inputs &amp; Calculations'!$C86,Table47[Anesthetic Agent],Table47[Set 2: 2023 Lancet  Author-Recommended Emission Factors],,0,)/1000, "N/A")</f>
        <v>0</v>
      </c>
      <c r="J86" s="30">
        <f>IFERROR('User Inputs &amp; Calculations'!$G86*_xlfn.XLOOKUP('User Inputs &amp; Calculations'!$C86,Table1[Anesthetic Agent],Table1[Set 3: Epic Foundation Build GWP100 value],,0,)/1000, "N/A")</f>
        <v>0</v>
      </c>
    </row>
    <row r="87" spans="2:10" x14ac:dyDescent="0.25">
      <c r="B87" s="21">
        <v>2024</v>
      </c>
      <c r="C87" s="21" t="s">
        <v>3</v>
      </c>
      <c r="D87" s="65" t="s">
        <v>48</v>
      </c>
      <c r="E87" s="65">
        <v>0</v>
      </c>
      <c r="F87" s="31" t="str">
        <f t="shared" si="4"/>
        <v>N/A</v>
      </c>
      <c r="G87" s="31" t="str">
        <f>IFERROR('User Inputs &amp; Calculations'!$F87/_xlfn.XLOOKUP('User Inputs &amp; Calculations'!$C87,Table8[Anesthetic Agent],Table8[Liquid density at room temperature (g/mL or kg/L)],,0,)/1000, "N/A")</f>
        <v>N/A</v>
      </c>
      <c r="H87" s="30" t="str">
        <f>IFERROR('User Inputs &amp; Calculations'!$G87*_xlfn.XLOOKUP('User Inputs &amp; Calculations'!$C87,Table47[Anesthetic Agent],Table47[Set 1: Emission Factors Commonly Used by Practitioners],,0,)/1000, "N/A")</f>
        <v>N/A</v>
      </c>
      <c r="I87" s="30" t="str">
        <f>IFERROR('User Inputs &amp; Calculations'!$G87*_xlfn.XLOOKUP('User Inputs &amp; Calculations'!$C87,Table47[Anesthetic Agent],Table47[Set 2: 2023 Lancet  Author-Recommended Emission Factors],,0,)/1000, "N/A")</f>
        <v>N/A</v>
      </c>
      <c r="J87" s="30" t="str">
        <f>IFERROR('User Inputs &amp; Calculations'!$G87*_xlfn.XLOOKUP('User Inputs &amp; Calculations'!$C87,Table1[Anesthetic Agent],Table1[Set 3: Epic Foundation Build GWP100 value],,0,)/1000, "N/A")</f>
        <v>N/A</v>
      </c>
    </row>
    <row r="88" spans="2:10" x14ac:dyDescent="0.25">
      <c r="B88" s="21">
        <v>2024</v>
      </c>
      <c r="C88" s="21" t="s">
        <v>3</v>
      </c>
      <c r="D88" s="65" t="s">
        <v>49</v>
      </c>
      <c r="E88" s="65">
        <v>0</v>
      </c>
      <c r="F88" s="31" t="str">
        <f t="shared" si="4"/>
        <v>N/A</v>
      </c>
      <c r="G88" s="31" t="str">
        <f>IFERROR('User Inputs &amp; Calculations'!$F88/_xlfn.XLOOKUP('User Inputs &amp; Calculations'!$C88,Table8[Anesthetic Agent],Table8[Liquid density at room temperature (g/mL or kg/L)],,0,)/1000, "N/A")</f>
        <v>N/A</v>
      </c>
      <c r="H88" s="30" t="str">
        <f>IFERROR('User Inputs &amp; Calculations'!$G88*_xlfn.XLOOKUP('User Inputs &amp; Calculations'!$C88,Table47[Anesthetic Agent],Table47[Set 1: Emission Factors Commonly Used by Practitioners],,0,)/1000, "N/A")</f>
        <v>N/A</v>
      </c>
      <c r="I88" s="30" t="str">
        <f>IFERROR('User Inputs &amp; Calculations'!$G88*_xlfn.XLOOKUP('User Inputs &amp; Calculations'!$C88,Table47[Anesthetic Agent],Table47[Set 2: 2023 Lancet  Author-Recommended Emission Factors],,0,)/1000, "N/A")</f>
        <v>N/A</v>
      </c>
      <c r="J88" s="30" t="str">
        <f>IFERROR('User Inputs &amp; Calculations'!$G88*_xlfn.XLOOKUP('User Inputs &amp; Calculations'!$C88,Table1[Anesthetic Agent],Table1[Set 3: Epic Foundation Build GWP100 value],,0,)/1000, "N/A")</f>
        <v>N/A</v>
      </c>
    </row>
    <row r="89" spans="2:10" x14ac:dyDescent="0.25">
      <c r="B89" s="21">
        <v>2025</v>
      </c>
      <c r="C89" s="21" t="s">
        <v>3</v>
      </c>
      <c r="D89" s="65">
        <v>250</v>
      </c>
      <c r="E89" s="65">
        <v>0</v>
      </c>
      <c r="F89" s="31">
        <f t="shared" si="4"/>
        <v>0</v>
      </c>
      <c r="G89" s="31">
        <f>IFERROR('User Inputs &amp; Calculations'!$F89/_xlfn.XLOOKUP('User Inputs &amp; Calculations'!$C89,Table8[Anesthetic Agent],Table8[Liquid density at room temperature (g/mL or kg/L)],,0,)/1000, "N/A")</f>
        <v>0</v>
      </c>
      <c r="H89" s="30">
        <f>IFERROR('User Inputs &amp; Calculations'!$G89*_xlfn.XLOOKUP('User Inputs &amp; Calculations'!$C89,Table47[Anesthetic Agent],Table47[Set 1: Emission Factors Commonly Used by Practitioners],,0,)/1000, "N/A")</f>
        <v>0</v>
      </c>
      <c r="I89" s="30">
        <f>IFERROR('User Inputs &amp; Calculations'!$G89*_xlfn.XLOOKUP('User Inputs &amp; Calculations'!$C89,Table47[Anesthetic Agent],Table47[Set 2: 2023 Lancet  Author-Recommended Emission Factors],,0,)/1000, "N/A")</f>
        <v>0</v>
      </c>
      <c r="J89" s="30">
        <f>IFERROR('User Inputs &amp; Calculations'!$G89*_xlfn.XLOOKUP('User Inputs &amp; Calculations'!$C89,Table1[Anesthetic Agent],Table1[Set 3: Epic Foundation Build GWP100 value],,0,)/1000, "N/A")</f>
        <v>0</v>
      </c>
    </row>
    <row r="90" spans="2:10" x14ac:dyDescent="0.25">
      <c r="B90" s="21">
        <v>2025</v>
      </c>
      <c r="C90" s="21" t="s">
        <v>3</v>
      </c>
      <c r="D90" s="65" t="s">
        <v>48</v>
      </c>
      <c r="E90" s="65">
        <v>0</v>
      </c>
      <c r="F90" s="31" t="str">
        <f t="shared" si="4"/>
        <v>N/A</v>
      </c>
      <c r="G90" s="31" t="str">
        <f>IFERROR('User Inputs &amp; Calculations'!$F90/_xlfn.XLOOKUP('User Inputs &amp; Calculations'!$C90,Table8[Anesthetic Agent],Table8[Liquid density at room temperature (g/mL or kg/L)],,0,)/1000, "N/A")</f>
        <v>N/A</v>
      </c>
      <c r="H90" s="30" t="str">
        <f>IFERROR('User Inputs &amp; Calculations'!$G90*_xlfn.XLOOKUP('User Inputs &amp; Calculations'!$C90,Table47[Anesthetic Agent],Table47[Set 1: Emission Factors Commonly Used by Practitioners],,0,)/1000, "N/A")</f>
        <v>N/A</v>
      </c>
      <c r="I90" s="30" t="str">
        <f>IFERROR('User Inputs &amp; Calculations'!$G90*_xlfn.XLOOKUP('User Inputs &amp; Calculations'!$C90,Table47[Anesthetic Agent],Table47[Set 2: 2023 Lancet  Author-Recommended Emission Factors],,0,)/1000, "N/A")</f>
        <v>N/A</v>
      </c>
      <c r="J90" s="30" t="str">
        <f>IFERROR('User Inputs &amp; Calculations'!$G90*_xlfn.XLOOKUP('User Inputs &amp; Calculations'!$C90,Table1[Anesthetic Agent],Table1[Set 3: Epic Foundation Build GWP100 value],,0,)/1000, "N/A")</f>
        <v>N/A</v>
      </c>
    </row>
    <row r="91" spans="2:10" x14ac:dyDescent="0.25">
      <c r="B91" s="21">
        <v>2025</v>
      </c>
      <c r="C91" s="21" t="s">
        <v>3</v>
      </c>
      <c r="D91" s="65" t="s">
        <v>49</v>
      </c>
      <c r="E91" s="65">
        <v>0</v>
      </c>
      <c r="F91" s="31" t="str">
        <f t="shared" si="4"/>
        <v>N/A</v>
      </c>
      <c r="G91" s="31" t="str">
        <f>IFERROR('User Inputs &amp; Calculations'!$F91/_xlfn.XLOOKUP('User Inputs &amp; Calculations'!$C91,Table8[Anesthetic Agent],Table8[Liquid density at room temperature (g/mL or kg/L)],,0,)/1000, "N/A")</f>
        <v>N/A</v>
      </c>
      <c r="H91" s="30" t="str">
        <f>IFERROR('User Inputs &amp; Calculations'!$G91*_xlfn.XLOOKUP('User Inputs &amp; Calculations'!$C91,Table47[Anesthetic Agent],Table47[Set 1: Emission Factors Commonly Used by Practitioners],,0,)/1000, "N/A")</f>
        <v>N/A</v>
      </c>
      <c r="I91" s="30" t="str">
        <f>IFERROR('User Inputs &amp; Calculations'!$G91*_xlfn.XLOOKUP('User Inputs &amp; Calculations'!$C91,Table47[Anesthetic Agent],Table47[Set 2: 2023 Lancet  Author-Recommended Emission Factors],,0,)/1000, "N/A")</f>
        <v>N/A</v>
      </c>
      <c r="J91" s="30" t="str">
        <f>IFERROR('User Inputs &amp; Calculations'!$G91*_xlfn.XLOOKUP('User Inputs &amp; Calculations'!$C91,Table1[Anesthetic Agent],Table1[Set 3: Epic Foundation Build GWP100 value],,0,)/1000, "N/A")</f>
        <v>N/A</v>
      </c>
    </row>
    <row r="92" spans="2:10" x14ac:dyDescent="0.25">
      <c r="B92" s="21">
        <v>2026</v>
      </c>
      <c r="C92" s="21" t="s">
        <v>3</v>
      </c>
      <c r="D92" s="65">
        <v>250</v>
      </c>
      <c r="E92" s="65">
        <v>0</v>
      </c>
      <c r="F92" s="31">
        <f t="shared" si="4"/>
        <v>0</v>
      </c>
      <c r="G92" s="31">
        <f>IFERROR('User Inputs &amp; Calculations'!$F92/_xlfn.XLOOKUP('User Inputs &amp; Calculations'!$C92,Table8[Anesthetic Agent],Table8[Liquid density at room temperature (g/mL or kg/L)],,0,)/1000, "N/A")</f>
        <v>0</v>
      </c>
      <c r="H92" s="30">
        <f>IFERROR('User Inputs &amp; Calculations'!$G92*_xlfn.XLOOKUP('User Inputs &amp; Calculations'!$C92,Table47[Anesthetic Agent],Table47[Set 1: Emission Factors Commonly Used by Practitioners],,0,)/1000, "N/A")</f>
        <v>0</v>
      </c>
      <c r="I92" s="30">
        <f>IFERROR('User Inputs &amp; Calculations'!$G92*_xlfn.XLOOKUP('User Inputs &amp; Calculations'!$C92,Table47[Anesthetic Agent],Table47[Set 2: 2023 Lancet  Author-Recommended Emission Factors],,0,)/1000, "N/A")</f>
        <v>0</v>
      </c>
      <c r="J92" s="30">
        <f>IFERROR('User Inputs &amp; Calculations'!$G92*_xlfn.XLOOKUP('User Inputs &amp; Calculations'!$C92,Table1[Anesthetic Agent],Table1[Set 3: Epic Foundation Build GWP100 value],,0,)/1000, "N/A")</f>
        <v>0</v>
      </c>
    </row>
    <row r="93" spans="2:10" x14ac:dyDescent="0.25">
      <c r="B93" s="21">
        <v>2026</v>
      </c>
      <c r="C93" s="21" t="s">
        <v>3</v>
      </c>
      <c r="D93" s="65" t="s">
        <v>48</v>
      </c>
      <c r="E93" s="65">
        <v>0</v>
      </c>
      <c r="F93" s="31" t="str">
        <f t="shared" si="4"/>
        <v>N/A</v>
      </c>
      <c r="G93" s="31" t="str">
        <f>IFERROR('User Inputs &amp; Calculations'!$F93/_xlfn.XLOOKUP('User Inputs &amp; Calculations'!$C93,Table8[Anesthetic Agent],Table8[Liquid density at room temperature (g/mL or kg/L)],,0,)/1000, "N/A")</f>
        <v>N/A</v>
      </c>
      <c r="H93" s="30" t="str">
        <f>IFERROR('User Inputs &amp; Calculations'!$G93*_xlfn.XLOOKUP('User Inputs &amp; Calculations'!$C93,Table47[Anesthetic Agent],Table47[Set 1: Emission Factors Commonly Used by Practitioners],,0,)/1000, "N/A")</f>
        <v>N/A</v>
      </c>
      <c r="I93" s="30" t="str">
        <f>IFERROR('User Inputs &amp; Calculations'!$G93*_xlfn.XLOOKUP('User Inputs &amp; Calculations'!$C93,Table47[Anesthetic Agent],Table47[Set 2: 2023 Lancet  Author-Recommended Emission Factors],,0,)/1000, "N/A")</f>
        <v>N/A</v>
      </c>
      <c r="J93" s="30" t="str">
        <f>IFERROR('User Inputs &amp; Calculations'!$G93*_xlfn.XLOOKUP('User Inputs &amp; Calculations'!$C93,Table1[Anesthetic Agent],Table1[Set 3: Epic Foundation Build GWP100 value],,0,)/1000, "N/A")</f>
        <v>N/A</v>
      </c>
    </row>
    <row r="94" spans="2:10" x14ac:dyDescent="0.25">
      <c r="B94" s="21">
        <v>2026</v>
      </c>
      <c r="C94" s="21" t="s">
        <v>3</v>
      </c>
      <c r="D94" s="65" t="s">
        <v>49</v>
      </c>
      <c r="E94" s="65">
        <v>0</v>
      </c>
      <c r="F94" s="31" t="str">
        <f t="shared" si="4"/>
        <v>N/A</v>
      </c>
      <c r="G94" s="31" t="str">
        <f>IFERROR('User Inputs &amp; Calculations'!$F94/_xlfn.XLOOKUP('User Inputs &amp; Calculations'!$C94,Table8[Anesthetic Agent],Table8[Liquid density at room temperature (g/mL or kg/L)],,0,)/1000, "N/A")</f>
        <v>N/A</v>
      </c>
      <c r="H94" s="30" t="str">
        <f>IFERROR('User Inputs &amp; Calculations'!$G94*_xlfn.XLOOKUP('User Inputs &amp; Calculations'!$C94,Table47[Anesthetic Agent],Table47[Set 1: Emission Factors Commonly Used by Practitioners],,0,)/1000, "N/A")</f>
        <v>N/A</v>
      </c>
      <c r="I94" s="30" t="str">
        <f>IFERROR('User Inputs &amp; Calculations'!$G94*_xlfn.XLOOKUP('User Inputs &amp; Calculations'!$C94,Table47[Anesthetic Agent],Table47[Set 2: 2023 Lancet  Author-Recommended Emission Factors],,0,)/1000, "N/A")</f>
        <v>N/A</v>
      </c>
      <c r="J94" s="30" t="str">
        <f>IFERROR('User Inputs &amp; Calculations'!$G94*_xlfn.XLOOKUP('User Inputs &amp; Calculations'!$C94,Table1[Anesthetic Agent],Table1[Set 3: Epic Foundation Build GWP100 value],,0,)/1000, "N/A")</f>
        <v>N/A</v>
      </c>
    </row>
    <row r="95" spans="2:10" x14ac:dyDescent="0.25">
      <c r="B95" s="21">
        <v>2027</v>
      </c>
      <c r="C95" s="21" t="s">
        <v>3</v>
      </c>
      <c r="D95" s="65">
        <v>250</v>
      </c>
      <c r="E95" s="65">
        <v>0</v>
      </c>
      <c r="F95" s="31">
        <f t="shared" si="4"/>
        <v>0</v>
      </c>
      <c r="G95" s="31">
        <f>IFERROR('User Inputs &amp; Calculations'!$F95/_xlfn.XLOOKUP('User Inputs &amp; Calculations'!$C95,Table8[Anesthetic Agent],Table8[Liquid density at room temperature (g/mL or kg/L)],,0,)/1000, "N/A")</f>
        <v>0</v>
      </c>
      <c r="H95" s="30">
        <f>IFERROR('User Inputs &amp; Calculations'!$G95*_xlfn.XLOOKUP('User Inputs &amp; Calculations'!$C95,Table47[Anesthetic Agent],Table47[Set 1: Emission Factors Commonly Used by Practitioners],,0,)/1000, "N/A")</f>
        <v>0</v>
      </c>
      <c r="I95" s="30">
        <f>IFERROR('User Inputs &amp; Calculations'!$G95*_xlfn.XLOOKUP('User Inputs &amp; Calculations'!$C95,Table47[Anesthetic Agent],Table47[Set 2: 2023 Lancet  Author-Recommended Emission Factors],,0,)/1000, "N/A")</f>
        <v>0</v>
      </c>
      <c r="J95" s="30">
        <f>IFERROR('User Inputs &amp; Calculations'!$G95*_xlfn.XLOOKUP('User Inputs &amp; Calculations'!$C95,Table1[Anesthetic Agent],Table1[Set 3: Epic Foundation Build GWP100 value],,0,)/1000, "N/A")</f>
        <v>0</v>
      </c>
    </row>
    <row r="96" spans="2:10" x14ac:dyDescent="0.25">
      <c r="B96" s="21">
        <v>2027</v>
      </c>
      <c r="C96" s="21" t="s">
        <v>3</v>
      </c>
      <c r="D96" s="65" t="s">
        <v>48</v>
      </c>
      <c r="E96" s="65">
        <v>0</v>
      </c>
      <c r="F96" s="31" t="str">
        <f t="shared" si="4"/>
        <v>N/A</v>
      </c>
      <c r="G96" s="31" t="str">
        <f>IFERROR('User Inputs &amp; Calculations'!$F96/_xlfn.XLOOKUP('User Inputs &amp; Calculations'!$C96,Table8[Anesthetic Agent],Table8[Liquid density at room temperature (g/mL or kg/L)],,0,)/1000, "N/A")</f>
        <v>N/A</v>
      </c>
      <c r="H96" s="30" t="str">
        <f>IFERROR('User Inputs &amp; Calculations'!$G96*_xlfn.XLOOKUP('User Inputs &amp; Calculations'!$C96,Table47[Anesthetic Agent],Table47[Set 1: Emission Factors Commonly Used by Practitioners],,0,)/1000, "N/A")</f>
        <v>N/A</v>
      </c>
      <c r="I96" s="30" t="str">
        <f>IFERROR('User Inputs &amp; Calculations'!$G96*_xlfn.XLOOKUP('User Inputs &amp; Calculations'!$C96,Table47[Anesthetic Agent],Table47[Set 2: 2023 Lancet  Author-Recommended Emission Factors],,0,)/1000, "N/A")</f>
        <v>N/A</v>
      </c>
      <c r="J96" s="30" t="str">
        <f>IFERROR('User Inputs &amp; Calculations'!$G96*_xlfn.XLOOKUP('User Inputs &amp; Calculations'!$C96,Table1[Anesthetic Agent],Table1[Set 3: Epic Foundation Build GWP100 value],,0,)/1000, "N/A")</f>
        <v>N/A</v>
      </c>
    </row>
    <row r="97" spans="1:11" x14ac:dyDescent="0.25">
      <c r="B97" s="21">
        <v>2027</v>
      </c>
      <c r="C97" s="21" t="s">
        <v>3</v>
      </c>
      <c r="D97" s="65" t="s">
        <v>49</v>
      </c>
      <c r="E97" s="65">
        <v>0</v>
      </c>
      <c r="F97" s="31" t="str">
        <f t="shared" si="4"/>
        <v>N/A</v>
      </c>
      <c r="G97" s="31" t="str">
        <f>IFERROR('User Inputs &amp; Calculations'!$F97/_xlfn.XLOOKUP('User Inputs &amp; Calculations'!$C97,Table8[Anesthetic Agent],Table8[Liquid density at room temperature (g/mL or kg/L)],,0,)/1000, "N/A")</f>
        <v>N/A</v>
      </c>
      <c r="H97" s="30" t="str">
        <f>IFERROR('User Inputs &amp; Calculations'!$G97*_xlfn.XLOOKUP('User Inputs &amp; Calculations'!$C97,Table47[Anesthetic Agent],Table47[Set 1: Emission Factors Commonly Used by Practitioners],,0,)/1000, "N/A")</f>
        <v>N/A</v>
      </c>
      <c r="I97" s="30" t="str">
        <f>IFERROR('User Inputs &amp; Calculations'!$G97*_xlfn.XLOOKUP('User Inputs &amp; Calculations'!$C97,Table47[Anesthetic Agent],Table47[Set 2: 2023 Lancet  Author-Recommended Emission Factors],,0,)/1000, "N/A")</f>
        <v>N/A</v>
      </c>
      <c r="J97" s="30" t="str">
        <f>IFERROR('User Inputs &amp; Calculations'!$G97*_xlfn.XLOOKUP('User Inputs &amp; Calculations'!$C97,Table1[Anesthetic Agent],Table1[Set 3: Epic Foundation Build GWP100 value],,0,)/1000, "N/A")</f>
        <v>N/A</v>
      </c>
    </row>
    <row r="98" spans="1:11" x14ac:dyDescent="0.25">
      <c r="B98" s="21">
        <v>2028</v>
      </c>
      <c r="C98" s="21" t="s">
        <v>3</v>
      </c>
      <c r="D98" s="65">
        <v>250</v>
      </c>
      <c r="E98" s="65">
        <v>0</v>
      </c>
      <c r="F98" s="31">
        <f t="shared" si="4"/>
        <v>0</v>
      </c>
      <c r="G98" s="31">
        <f>IFERROR('User Inputs &amp; Calculations'!$F98/_xlfn.XLOOKUP('User Inputs &amp; Calculations'!$C98,Table8[Anesthetic Agent],Table8[Liquid density at room temperature (g/mL or kg/L)],,0,)/1000, "N/A")</f>
        <v>0</v>
      </c>
      <c r="H98" s="30">
        <f>IFERROR('User Inputs &amp; Calculations'!$G98*_xlfn.XLOOKUP('User Inputs &amp; Calculations'!$C98,Table47[Anesthetic Agent],Table47[Set 1: Emission Factors Commonly Used by Practitioners],,0,)/1000, "N/A")</f>
        <v>0</v>
      </c>
      <c r="I98" s="30">
        <f>IFERROR('User Inputs &amp; Calculations'!$G98*_xlfn.XLOOKUP('User Inputs &amp; Calculations'!$C98,Table47[Anesthetic Agent],Table47[Set 2: 2023 Lancet  Author-Recommended Emission Factors],,0,)/1000, "N/A")</f>
        <v>0</v>
      </c>
      <c r="J98" s="30">
        <f>IFERROR('User Inputs &amp; Calculations'!$G98*_xlfn.XLOOKUP('User Inputs &amp; Calculations'!$C98,Table1[Anesthetic Agent],Table1[Set 3: Epic Foundation Build GWP100 value],,0,)/1000, "N/A")</f>
        <v>0</v>
      </c>
    </row>
    <row r="99" spans="1:11" x14ac:dyDescent="0.25">
      <c r="B99" s="21">
        <v>2028</v>
      </c>
      <c r="C99" s="21" t="s">
        <v>3</v>
      </c>
      <c r="D99" s="65" t="s">
        <v>48</v>
      </c>
      <c r="E99" s="65">
        <v>0</v>
      </c>
      <c r="F99" s="31" t="str">
        <f t="shared" si="4"/>
        <v>N/A</v>
      </c>
      <c r="G99" s="31" t="str">
        <f>IFERROR('User Inputs &amp; Calculations'!$F99/_xlfn.XLOOKUP('User Inputs &amp; Calculations'!$C99,Table8[Anesthetic Agent],Table8[Liquid density at room temperature (g/mL or kg/L)],,0,)/1000, "N/A")</f>
        <v>N/A</v>
      </c>
      <c r="H99" s="30" t="str">
        <f>IFERROR('User Inputs &amp; Calculations'!$G99*_xlfn.XLOOKUP('User Inputs &amp; Calculations'!$C99,Table47[Anesthetic Agent],Table47[Set 1: Emission Factors Commonly Used by Practitioners],,0,)/1000, "N/A")</f>
        <v>N/A</v>
      </c>
      <c r="I99" s="30" t="str">
        <f>IFERROR('User Inputs &amp; Calculations'!$G99*_xlfn.XLOOKUP('User Inputs &amp; Calculations'!$C99,Table47[Anesthetic Agent],Table47[Set 2: 2023 Lancet  Author-Recommended Emission Factors],,0,)/1000, "N/A")</f>
        <v>N/A</v>
      </c>
      <c r="J99" s="30" t="str">
        <f>IFERROR('User Inputs &amp; Calculations'!$G99*_xlfn.XLOOKUP('User Inputs &amp; Calculations'!$C99,Table1[Anesthetic Agent],Table1[Set 3: Epic Foundation Build GWP100 value],,0,)/1000, "N/A")</f>
        <v>N/A</v>
      </c>
    </row>
    <row r="100" spans="1:11" x14ac:dyDescent="0.25">
      <c r="B100" s="21">
        <v>2028</v>
      </c>
      <c r="C100" s="21" t="s">
        <v>3</v>
      </c>
      <c r="D100" s="65" t="s">
        <v>49</v>
      </c>
      <c r="E100" s="65">
        <v>0</v>
      </c>
      <c r="F100" s="31" t="str">
        <f t="shared" si="4"/>
        <v>N/A</v>
      </c>
      <c r="G100" s="31" t="str">
        <f>IFERROR('User Inputs &amp; Calculations'!$F100/_xlfn.XLOOKUP('User Inputs &amp; Calculations'!$C100,Table8[Anesthetic Agent],Table8[Liquid density at room temperature (g/mL or kg/L)],,0,)/1000, "N/A")</f>
        <v>N/A</v>
      </c>
      <c r="H100" s="30" t="str">
        <f>IFERROR('User Inputs &amp; Calculations'!$G100*_xlfn.XLOOKUP('User Inputs &amp; Calculations'!$C100,Table47[Anesthetic Agent],Table47[Set 1: Emission Factors Commonly Used by Practitioners],,0,)/1000, "N/A")</f>
        <v>N/A</v>
      </c>
      <c r="I100" s="30" t="str">
        <f>IFERROR('User Inputs &amp; Calculations'!$G100*_xlfn.XLOOKUP('User Inputs &amp; Calculations'!$C100,Table47[Anesthetic Agent],Table47[Set 2: 2023 Lancet  Author-Recommended Emission Factors],,0,)/1000, "N/A")</f>
        <v>N/A</v>
      </c>
      <c r="J100" s="30" t="str">
        <f>IFERROR('User Inputs &amp; Calculations'!$G100*_xlfn.XLOOKUP('User Inputs &amp; Calculations'!$C100,Table1[Anesthetic Agent],Table1[Set 3: Epic Foundation Build GWP100 value],,0,)/1000, "N/A")</f>
        <v>N/A</v>
      </c>
    </row>
    <row r="101" spans="1:11" x14ac:dyDescent="0.25">
      <c r="B101" s="21">
        <v>2029</v>
      </c>
      <c r="C101" s="21" t="s">
        <v>3</v>
      </c>
      <c r="D101" s="65">
        <v>250</v>
      </c>
      <c r="E101" s="65">
        <v>0</v>
      </c>
      <c r="F101" s="31">
        <f t="shared" si="4"/>
        <v>0</v>
      </c>
      <c r="G101" s="31">
        <f>IFERROR('User Inputs &amp; Calculations'!$F101/_xlfn.XLOOKUP('User Inputs &amp; Calculations'!$C101,Table8[Anesthetic Agent],Table8[Liquid density at room temperature (g/mL or kg/L)],,0,)/1000, "N/A")</f>
        <v>0</v>
      </c>
      <c r="H101" s="30">
        <f>IFERROR('User Inputs &amp; Calculations'!$G101*_xlfn.XLOOKUP('User Inputs &amp; Calculations'!$C101,Table47[Anesthetic Agent],Table47[Set 1: Emission Factors Commonly Used by Practitioners],,0,)/1000, "N/A")</f>
        <v>0</v>
      </c>
      <c r="I101" s="30">
        <f>IFERROR('User Inputs &amp; Calculations'!$G101*_xlfn.XLOOKUP('User Inputs &amp; Calculations'!$C101,Table47[Anesthetic Agent],Table47[Set 2: 2023 Lancet  Author-Recommended Emission Factors],,0,)/1000, "N/A")</f>
        <v>0</v>
      </c>
      <c r="J101" s="30">
        <f>IFERROR('User Inputs &amp; Calculations'!$G101*_xlfn.XLOOKUP('User Inputs &amp; Calculations'!$C101,Table1[Anesthetic Agent],Table1[Set 3: Epic Foundation Build GWP100 value],,0,)/1000, "N/A")</f>
        <v>0</v>
      </c>
    </row>
    <row r="102" spans="1:11" x14ac:dyDescent="0.25">
      <c r="B102" s="21">
        <v>2029</v>
      </c>
      <c r="C102" s="21" t="s">
        <v>3</v>
      </c>
      <c r="D102" s="65" t="s">
        <v>48</v>
      </c>
      <c r="E102" s="65">
        <v>0</v>
      </c>
      <c r="F102" s="31" t="str">
        <f t="shared" si="4"/>
        <v>N/A</v>
      </c>
      <c r="G102" s="31" t="str">
        <f>IFERROR('User Inputs &amp; Calculations'!$F102/_xlfn.XLOOKUP('User Inputs &amp; Calculations'!$C102,Table8[Anesthetic Agent],Table8[Liquid density at room temperature (g/mL or kg/L)],,0,)/1000, "N/A")</f>
        <v>N/A</v>
      </c>
      <c r="H102" s="30" t="str">
        <f>IFERROR('User Inputs &amp; Calculations'!$G102*_xlfn.XLOOKUP('User Inputs &amp; Calculations'!$C102,Table47[Anesthetic Agent],Table47[Set 1: Emission Factors Commonly Used by Practitioners],,0,)/1000, "N/A")</f>
        <v>N/A</v>
      </c>
      <c r="I102" s="30" t="str">
        <f>IFERROR('User Inputs &amp; Calculations'!$G102*_xlfn.XLOOKUP('User Inputs &amp; Calculations'!$C102,Table47[Anesthetic Agent],Table47[Set 2: 2023 Lancet  Author-Recommended Emission Factors],,0,)/1000, "N/A")</f>
        <v>N/A</v>
      </c>
      <c r="J102" s="30" t="str">
        <f>IFERROR('User Inputs &amp; Calculations'!$G102*_xlfn.XLOOKUP('User Inputs &amp; Calculations'!$C102,Table1[Anesthetic Agent],Table1[Set 3: Epic Foundation Build GWP100 value],,0,)/1000, "N/A")</f>
        <v>N/A</v>
      </c>
    </row>
    <row r="103" spans="1:11" x14ac:dyDescent="0.25">
      <c r="B103" s="21">
        <v>2029</v>
      </c>
      <c r="C103" s="21" t="s">
        <v>3</v>
      </c>
      <c r="D103" s="65" t="s">
        <v>49</v>
      </c>
      <c r="E103" s="65">
        <v>0</v>
      </c>
      <c r="F103" s="31" t="str">
        <f t="shared" si="4"/>
        <v>N/A</v>
      </c>
      <c r="G103" s="31" t="str">
        <f>IFERROR('User Inputs &amp; Calculations'!$F103/_xlfn.XLOOKUP('User Inputs &amp; Calculations'!$C103,Table8[Anesthetic Agent],Table8[Liquid density at room temperature (g/mL or kg/L)],,0,)/1000, "N/A")</f>
        <v>N/A</v>
      </c>
      <c r="H103" s="30" t="str">
        <f>IFERROR('User Inputs &amp; Calculations'!$G103*_xlfn.XLOOKUP('User Inputs &amp; Calculations'!$C103,Table47[Anesthetic Agent],Table47[Set 1: Emission Factors Commonly Used by Practitioners],,0,)/1000, "N/A")</f>
        <v>N/A</v>
      </c>
      <c r="I103" s="30" t="str">
        <f>IFERROR('User Inputs &amp; Calculations'!$G103*_xlfn.XLOOKUP('User Inputs &amp; Calculations'!$C103,Table47[Anesthetic Agent],Table47[Set 2: 2023 Lancet  Author-Recommended Emission Factors],,0,)/1000, "N/A")</f>
        <v>N/A</v>
      </c>
      <c r="J103" s="30" t="str">
        <f>IFERROR('User Inputs &amp; Calculations'!$G103*_xlfn.XLOOKUP('User Inputs &amp; Calculations'!$C103,Table1[Anesthetic Agent],Table1[Set 3: Epic Foundation Build GWP100 value],,0,)/1000, "N/A")</f>
        <v>N/A</v>
      </c>
    </row>
    <row r="104" spans="1:11" x14ac:dyDescent="0.25">
      <c r="B104" s="21">
        <v>2030</v>
      </c>
      <c r="C104" s="21" t="s">
        <v>3</v>
      </c>
      <c r="D104" s="65">
        <v>250</v>
      </c>
      <c r="E104" s="65">
        <v>0</v>
      </c>
      <c r="F104" s="31">
        <f t="shared" si="4"/>
        <v>0</v>
      </c>
      <c r="G104" s="31">
        <f>IFERROR('User Inputs &amp; Calculations'!$F104/_xlfn.XLOOKUP('User Inputs &amp; Calculations'!$C104,Table8[Anesthetic Agent],Table8[Liquid density at room temperature (g/mL or kg/L)],,0,)/1000, "N/A")</f>
        <v>0</v>
      </c>
      <c r="H104" s="30">
        <f>IFERROR('User Inputs &amp; Calculations'!$G104*_xlfn.XLOOKUP('User Inputs &amp; Calculations'!$C104,Table47[Anesthetic Agent],Table47[Set 1: Emission Factors Commonly Used by Practitioners],,0,)/1000, "N/A")</f>
        <v>0</v>
      </c>
      <c r="I104" s="30">
        <f>IFERROR('User Inputs &amp; Calculations'!$G104*_xlfn.XLOOKUP('User Inputs &amp; Calculations'!$C104,Table47[Anesthetic Agent],Table47[Set 2: 2023 Lancet  Author-Recommended Emission Factors],,0,)/1000, "N/A")</f>
        <v>0</v>
      </c>
      <c r="J104" s="30">
        <f>IFERROR('User Inputs &amp; Calculations'!$G104*_xlfn.XLOOKUP('User Inputs &amp; Calculations'!$C104,Table1[Anesthetic Agent],Table1[Set 3: Epic Foundation Build GWP100 value],,0,)/1000, "N/A")</f>
        <v>0</v>
      </c>
    </row>
    <row r="105" spans="1:11" x14ac:dyDescent="0.25">
      <c r="B105" s="21">
        <v>2030</v>
      </c>
      <c r="C105" s="21" t="s">
        <v>3</v>
      </c>
      <c r="D105" s="65" t="s">
        <v>48</v>
      </c>
      <c r="E105" s="65">
        <v>0</v>
      </c>
      <c r="F105" s="31" t="str">
        <f t="shared" si="4"/>
        <v>N/A</v>
      </c>
      <c r="G105" s="31" t="str">
        <f>IFERROR('User Inputs &amp; Calculations'!$F105/_xlfn.XLOOKUP('User Inputs &amp; Calculations'!$C105,Table8[Anesthetic Agent],Table8[Liquid density at room temperature (g/mL or kg/L)],,0,)/1000, "N/A")</f>
        <v>N/A</v>
      </c>
      <c r="H105" s="30" t="str">
        <f>IFERROR('User Inputs &amp; Calculations'!$G105*_xlfn.XLOOKUP('User Inputs &amp; Calculations'!$C105,Table47[Anesthetic Agent],Table47[Set 1: Emission Factors Commonly Used by Practitioners],,0,)/1000, "N/A")</f>
        <v>N/A</v>
      </c>
      <c r="I105" s="30" t="str">
        <f>IFERROR('User Inputs &amp; Calculations'!$G105*_xlfn.XLOOKUP('User Inputs &amp; Calculations'!$C105,Table47[Anesthetic Agent],Table47[Set 2: 2023 Lancet  Author-Recommended Emission Factors],,0,)/1000, "N/A")</f>
        <v>N/A</v>
      </c>
      <c r="J105" s="30" t="str">
        <f>IFERROR('User Inputs &amp; Calculations'!$G105*_xlfn.XLOOKUP('User Inputs &amp; Calculations'!$C105,Table1[Anesthetic Agent],Table1[Set 3: Epic Foundation Build GWP100 value],,0,)/1000, "N/A")</f>
        <v>N/A</v>
      </c>
    </row>
    <row r="106" spans="1:11" x14ac:dyDescent="0.25">
      <c r="B106" s="21">
        <v>2030</v>
      </c>
      <c r="C106" s="21" t="s">
        <v>3</v>
      </c>
      <c r="D106" s="65" t="s">
        <v>49</v>
      </c>
      <c r="E106" s="65">
        <v>0</v>
      </c>
      <c r="F106" s="31" t="str">
        <f t="shared" si="4"/>
        <v>N/A</v>
      </c>
      <c r="G106" s="31" t="str">
        <f>IFERROR('User Inputs &amp; Calculations'!$F106/_xlfn.XLOOKUP('User Inputs &amp; Calculations'!$C106,Table8[Anesthetic Agent],Table8[Liquid density at room temperature (g/mL or kg/L)],,0,)/1000, "N/A")</f>
        <v>N/A</v>
      </c>
      <c r="H106" s="30" t="str">
        <f>IFERROR('User Inputs &amp; Calculations'!$G106*_xlfn.XLOOKUP('User Inputs &amp; Calculations'!$C106,Table47[Anesthetic Agent],Table47[Set 1: Emission Factors Commonly Used by Practitioners],,0,)/1000, "N/A")</f>
        <v>N/A</v>
      </c>
      <c r="I106" s="30" t="str">
        <f>IFERROR('User Inputs &amp; Calculations'!$G106*_xlfn.XLOOKUP('User Inputs &amp; Calculations'!$C106,Table47[Anesthetic Agent],Table47[Set 2: 2023 Lancet  Author-Recommended Emission Factors],,0,)/1000, "N/A")</f>
        <v>N/A</v>
      </c>
      <c r="J106" s="30" t="str">
        <f>IFERROR('User Inputs &amp; Calculations'!$G106*_xlfn.XLOOKUP('User Inputs &amp; Calculations'!$C106,Table1[Anesthetic Agent],Table1[Set 3: Epic Foundation Build GWP100 value],,0,)/1000, "N/A")</f>
        <v>N/A</v>
      </c>
    </row>
    <row r="107" spans="1:11" x14ac:dyDescent="0.25">
      <c r="A107" s="39" t="s">
        <v>52</v>
      </c>
      <c r="B107" s="2"/>
      <c r="H107" s="4"/>
      <c r="I107" s="4"/>
    </row>
    <row r="109" spans="1:11" ht="31.5" thickBot="1" x14ac:dyDescent="0.35">
      <c r="A109" s="38" t="s">
        <v>76</v>
      </c>
      <c r="B109" s="36" t="s">
        <v>24</v>
      </c>
      <c r="C109" s="36"/>
      <c r="D109" s="37"/>
      <c r="E109" s="37"/>
      <c r="F109" s="37"/>
      <c r="G109" s="37"/>
      <c r="H109" s="37"/>
      <c r="I109" s="37"/>
      <c r="J109" s="37"/>
      <c r="K109" s="37"/>
    </row>
    <row r="110" spans="1:11" ht="19.5" thickTop="1" x14ac:dyDescent="0.3">
      <c r="B110" s="17"/>
    </row>
    <row r="111" spans="1:11" ht="54.75" customHeight="1" x14ac:dyDescent="0.25">
      <c r="A111" s="41"/>
      <c r="B111" s="35" t="s">
        <v>61</v>
      </c>
      <c r="C111" s="66" t="s">
        <v>62</v>
      </c>
    </row>
    <row r="112" spans="1:11" ht="45" x14ac:dyDescent="0.25">
      <c r="B112" s="35" t="s">
        <v>40</v>
      </c>
      <c r="C112" s="63">
        <v>3.2</v>
      </c>
    </row>
    <row r="113" spans="1:11" ht="60" x14ac:dyDescent="0.25">
      <c r="A113" s="38" t="s">
        <v>55</v>
      </c>
      <c r="B113" s="19"/>
      <c r="C113" s="22"/>
    </row>
    <row r="114" spans="1:11" x14ac:dyDescent="0.25">
      <c r="C114" s="76" t="s">
        <v>33</v>
      </c>
      <c r="D114" s="76"/>
      <c r="E114" s="77" t="s">
        <v>35</v>
      </c>
      <c r="F114" s="78"/>
      <c r="G114" s="79"/>
      <c r="H114" s="46"/>
      <c r="I114" s="42" t="s">
        <v>21</v>
      </c>
      <c r="J114" s="42"/>
      <c r="K114" s="71"/>
    </row>
    <row r="115" spans="1:11" x14ac:dyDescent="0.25">
      <c r="B115" s="47" t="s">
        <v>0</v>
      </c>
      <c r="C115" s="7" t="s">
        <v>34</v>
      </c>
      <c r="D115" s="7" t="s">
        <v>39</v>
      </c>
      <c r="E115" s="7" t="s">
        <v>36</v>
      </c>
      <c r="F115" s="7" t="s">
        <v>37</v>
      </c>
      <c r="G115" s="7" t="s">
        <v>38</v>
      </c>
      <c r="H115" s="10" t="s">
        <v>25</v>
      </c>
      <c r="I115" s="6" t="s">
        <v>91</v>
      </c>
      <c r="J115" s="6" t="s">
        <v>90</v>
      </c>
      <c r="K115" s="61" t="s">
        <v>92</v>
      </c>
    </row>
    <row r="116" spans="1:11" x14ac:dyDescent="0.25">
      <c r="B116" s="44">
        <v>2021</v>
      </c>
      <c r="C116" s="67">
        <v>0</v>
      </c>
      <c r="D116" s="48">
        <f>Table2[[#This Row],[Number of Nitrous Oxide E-Cylinder Refills/Exchanges]]*$C$112</f>
        <v>0</v>
      </c>
      <c r="E116" s="67">
        <v>0</v>
      </c>
      <c r="F116" s="67">
        <v>0</v>
      </c>
      <c r="G116" s="48" cm="1">
        <f t="array" ref="G116">_xlfn.IFS($C$111="kg", Table2[[#This Row],[Size of Central Cylinder (In selected unit above)]]*Table2[[#This Row],[Number of Central Cylinder Refills/Orders]], $C$111="lbs", CONVERT(Table2[[#This Row],[Size of Central Cylinder (In selected unit above)]]*Table2[[#This Row],[Number of Central Cylinder Refills/Orders]], "lbm","g")/1000,$C$111="L", Table2[[#This Row],[Size of Central Cylinder (In selected unit above)]]*Table2[[#This Row],[Number of Central Cylinder Refills/Orders]]*$C$143)</f>
        <v>0</v>
      </c>
      <c r="H116" s="33">
        <f>Table2[[#This Row],[Total Annual Quantity from E-Cylinder (kg)]]+Table2[[#This Row],[Total Quantity from Central Cylinder (kg)]]</f>
        <v>0</v>
      </c>
      <c r="I116" s="8">
        <f t="shared" ref="I116:I125" si="5">H116*$C$136/1000</f>
        <v>0</v>
      </c>
      <c r="J116" s="9">
        <f>Table2[[#This Row],[Total Annual Quantity Purchased (kg)]]*$E$136/1000</f>
        <v>0</v>
      </c>
      <c r="K116" s="9">
        <f>Table2[[#This Row],[Total Annual Quantity Purchased (kg)]]*$D$150/1000</f>
        <v>0</v>
      </c>
    </row>
    <row r="117" spans="1:11" x14ac:dyDescent="0.25">
      <c r="B117" s="44">
        <v>2022</v>
      </c>
      <c r="C117" s="67">
        <v>0</v>
      </c>
      <c r="D117" s="48">
        <f>Table2[[#This Row],[Number of Nitrous Oxide E-Cylinder Refills/Exchanges]]*$C$112</f>
        <v>0</v>
      </c>
      <c r="E117" s="67">
        <v>0</v>
      </c>
      <c r="F117" s="67">
        <v>0</v>
      </c>
      <c r="G117" s="48" cm="1">
        <f t="array" ref="G117">_xlfn.IFS($C$111="kg", Table2[[#This Row],[Size of Central Cylinder (In selected unit above)]]*Table2[[#This Row],[Number of Central Cylinder Refills/Orders]], $C$111="lbs", CONVERT(Table2[[#This Row],[Size of Central Cylinder (In selected unit above)]]*Table2[[#This Row],[Number of Central Cylinder Refills/Orders]], "lbm","g")/1000,$C$111="L", Table2[[#This Row],[Size of Central Cylinder (In selected unit above)]]*Table2[[#This Row],[Number of Central Cylinder Refills/Orders]]*$C$143)</f>
        <v>0</v>
      </c>
      <c r="H117" s="33">
        <f>Table2[[#This Row],[Total Annual Quantity from E-Cylinder (kg)]]+Table2[[#This Row],[Total Quantity from Central Cylinder (kg)]]</f>
        <v>0</v>
      </c>
      <c r="I117" s="8">
        <f t="shared" si="5"/>
        <v>0</v>
      </c>
      <c r="J117" s="9">
        <f>Table2[[#This Row],[Total Annual Quantity Purchased (kg)]]*$E$136/1000</f>
        <v>0</v>
      </c>
      <c r="K117" s="9">
        <f>Table2[[#This Row],[Total Annual Quantity Purchased (kg)]]*$D$150/1000</f>
        <v>0</v>
      </c>
    </row>
    <row r="118" spans="1:11" x14ac:dyDescent="0.25">
      <c r="B118" s="44">
        <v>2023</v>
      </c>
      <c r="C118" s="67">
        <v>0</v>
      </c>
      <c r="D118" s="48">
        <f>Table2[[#This Row],[Number of Nitrous Oxide E-Cylinder Refills/Exchanges]]*$C$112</f>
        <v>0</v>
      </c>
      <c r="E118" s="67">
        <v>0</v>
      </c>
      <c r="F118" s="67">
        <v>0</v>
      </c>
      <c r="G118" s="48" cm="1">
        <f t="array" ref="G118">_xlfn.IFS($C$111="kg", Table2[[#This Row],[Size of Central Cylinder (In selected unit above)]]*Table2[[#This Row],[Number of Central Cylinder Refills/Orders]], $C$111="lbs", CONVERT(Table2[[#This Row],[Size of Central Cylinder (In selected unit above)]]*Table2[[#This Row],[Number of Central Cylinder Refills/Orders]], "lbm","g")/1000,$C$111="L", Table2[[#This Row],[Size of Central Cylinder (In selected unit above)]]*Table2[[#This Row],[Number of Central Cylinder Refills/Orders]]*$C$143)</f>
        <v>0</v>
      </c>
      <c r="H118" s="33">
        <f>Table2[[#This Row],[Total Annual Quantity from E-Cylinder (kg)]]+Table2[[#This Row],[Total Quantity from Central Cylinder (kg)]]</f>
        <v>0</v>
      </c>
      <c r="I118" s="8">
        <f t="shared" si="5"/>
        <v>0</v>
      </c>
      <c r="J118" s="9">
        <f>Table2[[#This Row],[Total Annual Quantity Purchased (kg)]]*$E$136/1000</f>
        <v>0</v>
      </c>
      <c r="K118" s="9">
        <f>Table2[[#This Row],[Total Annual Quantity Purchased (kg)]]*$D$150/1000</f>
        <v>0</v>
      </c>
    </row>
    <row r="119" spans="1:11" x14ac:dyDescent="0.25">
      <c r="B119" s="44">
        <v>2024</v>
      </c>
      <c r="C119" s="67">
        <v>0</v>
      </c>
      <c r="D119" s="48">
        <f>Table2[[#This Row],[Number of Nitrous Oxide E-Cylinder Refills/Exchanges]]*$C$112</f>
        <v>0</v>
      </c>
      <c r="E119" s="67">
        <v>0</v>
      </c>
      <c r="F119" s="67">
        <v>0</v>
      </c>
      <c r="G119" s="48" cm="1">
        <f t="array" ref="G119">_xlfn.IFS($C$111="kg", Table2[[#This Row],[Size of Central Cylinder (In selected unit above)]]*Table2[[#This Row],[Number of Central Cylinder Refills/Orders]], $C$111="lbs", CONVERT(Table2[[#This Row],[Size of Central Cylinder (In selected unit above)]]*Table2[[#This Row],[Number of Central Cylinder Refills/Orders]], "lbm","g")/1000,$C$111="L", Table2[[#This Row],[Size of Central Cylinder (In selected unit above)]]*Table2[[#This Row],[Number of Central Cylinder Refills/Orders]]*$C$143)</f>
        <v>0</v>
      </c>
      <c r="H119" s="33">
        <f>Table2[[#This Row],[Total Annual Quantity from E-Cylinder (kg)]]+Table2[[#This Row],[Total Quantity from Central Cylinder (kg)]]</f>
        <v>0</v>
      </c>
      <c r="I119" s="8">
        <f t="shared" si="5"/>
        <v>0</v>
      </c>
      <c r="J119" s="9">
        <f>Table2[[#This Row],[Total Annual Quantity Purchased (kg)]]*$E$136/1000</f>
        <v>0</v>
      </c>
      <c r="K119" s="9">
        <f>Table2[[#This Row],[Total Annual Quantity Purchased (kg)]]*$D$150/1000</f>
        <v>0</v>
      </c>
    </row>
    <row r="120" spans="1:11" x14ac:dyDescent="0.25">
      <c r="B120" s="44">
        <v>2025</v>
      </c>
      <c r="C120" s="67">
        <v>0</v>
      </c>
      <c r="D120" s="48">
        <f>Table2[[#This Row],[Number of Nitrous Oxide E-Cylinder Refills/Exchanges]]*$C$112</f>
        <v>0</v>
      </c>
      <c r="E120" s="67">
        <v>0</v>
      </c>
      <c r="F120" s="67">
        <v>0</v>
      </c>
      <c r="G120" s="48" cm="1">
        <f t="array" ref="G120">_xlfn.IFS($C$111="kg", Table2[[#This Row],[Size of Central Cylinder (In selected unit above)]]*Table2[[#This Row],[Number of Central Cylinder Refills/Orders]], $C$111="lbs", CONVERT(Table2[[#This Row],[Size of Central Cylinder (In selected unit above)]]*Table2[[#This Row],[Number of Central Cylinder Refills/Orders]], "lbm","g")/1000,$C$111="L", Table2[[#This Row],[Size of Central Cylinder (In selected unit above)]]*Table2[[#This Row],[Number of Central Cylinder Refills/Orders]]*$C$143)</f>
        <v>0</v>
      </c>
      <c r="H120" s="33">
        <f>Table2[[#This Row],[Total Annual Quantity from E-Cylinder (kg)]]+Table2[[#This Row],[Total Quantity from Central Cylinder (kg)]]</f>
        <v>0</v>
      </c>
      <c r="I120" s="8">
        <f t="shared" si="5"/>
        <v>0</v>
      </c>
      <c r="J120" s="9">
        <f>Table2[[#This Row],[Total Annual Quantity Purchased (kg)]]*$E$136/1000</f>
        <v>0</v>
      </c>
      <c r="K120" s="9">
        <f>Table2[[#This Row],[Total Annual Quantity Purchased (kg)]]*$D$150/1000</f>
        <v>0</v>
      </c>
    </row>
    <row r="121" spans="1:11" x14ac:dyDescent="0.25">
      <c r="B121" s="44">
        <v>2026</v>
      </c>
      <c r="C121" s="67">
        <v>0</v>
      </c>
      <c r="D121" s="48">
        <f>Table2[[#This Row],[Number of Nitrous Oxide E-Cylinder Refills/Exchanges]]*$C$112</f>
        <v>0</v>
      </c>
      <c r="E121" s="67">
        <v>0</v>
      </c>
      <c r="F121" s="67">
        <v>0</v>
      </c>
      <c r="G121" s="48" cm="1">
        <f t="array" ref="G121">_xlfn.IFS($C$111="kg", Table2[[#This Row],[Size of Central Cylinder (In selected unit above)]]*Table2[[#This Row],[Number of Central Cylinder Refills/Orders]], $C$111="lbs", CONVERT(Table2[[#This Row],[Size of Central Cylinder (In selected unit above)]]*Table2[[#This Row],[Number of Central Cylinder Refills/Orders]], "lbm","g")/1000,$C$111="L", Table2[[#This Row],[Size of Central Cylinder (In selected unit above)]]*Table2[[#This Row],[Number of Central Cylinder Refills/Orders]]*$C$143)</f>
        <v>0</v>
      </c>
      <c r="H121" s="33">
        <f>Table2[[#This Row],[Total Annual Quantity from E-Cylinder (kg)]]+Table2[[#This Row],[Total Quantity from Central Cylinder (kg)]]</f>
        <v>0</v>
      </c>
      <c r="I121" s="8">
        <f t="shared" si="5"/>
        <v>0</v>
      </c>
      <c r="J121" s="9">
        <f>Table2[[#This Row],[Total Annual Quantity Purchased (kg)]]*$E$136/1000</f>
        <v>0</v>
      </c>
      <c r="K121" s="9">
        <f>Table2[[#This Row],[Total Annual Quantity Purchased (kg)]]*$D$150/1000</f>
        <v>0</v>
      </c>
    </row>
    <row r="122" spans="1:11" x14ac:dyDescent="0.25">
      <c r="B122" s="44">
        <v>2027</v>
      </c>
      <c r="C122" s="67">
        <v>0</v>
      </c>
      <c r="D122" s="48">
        <f>Table2[[#This Row],[Number of Nitrous Oxide E-Cylinder Refills/Exchanges]]*$C$112</f>
        <v>0</v>
      </c>
      <c r="E122" s="67">
        <v>0</v>
      </c>
      <c r="F122" s="67">
        <v>0</v>
      </c>
      <c r="G122" s="48" cm="1">
        <f t="array" ref="G122">_xlfn.IFS($C$111="kg", Table2[[#This Row],[Size of Central Cylinder (In selected unit above)]]*Table2[[#This Row],[Number of Central Cylinder Refills/Orders]], $C$111="lbs", CONVERT(Table2[[#This Row],[Size of Central Cylinder (In selected unit above)]]*Table2[[#This Row],[Number of Central Cylinder Refills/Orders]], "lbm","g")/1000,$C$111="L", Table2[[#This Row],[Size of Central Cylinder (In selected unit above)]]*Table2[[#This Row],[Number of Central Cylinder Refills/Orders]]*$C$143)</f>
        <v>0</v>
      </c>
      <c r="H122" s="33">
        <f>Table2[[#This Row],[Total Annual Quantity from E-Cylinder (kg)]]+Table2[[#This Row],[Total Quantity from Central Cylinder (kg)]]</f>
        <v>0</v>
      </c>
      <c r="I122" s="8">
        <f t="shared" si="5"/>
        <v>0</v>
      </c>
      <c r="J122" s="9">
        <f>Table2[[#This Row],[Total Annual Quantity Purchased (kg)]]*$E$136/1000</f>
        <v>0</v>
      </c>
      <c r="K122" s="9">
        <f>Table2[[#This Row],[Total Annual Quantity Purchased (kg)]]*$D$150/1000</f>
        <v>0</v>
      </c>
    </row>
    <row r="123" spans="1:11" x14ac:dyDescent="0.25">
      <c r="B123" s="44">
        <v>2028</v>
      </c>
      <c r="C123" s="67">
        <v>0</v>
      </c>
      <c r="D123" s="48">
        <f>Table2[[#This Row],[Number of Nitrous Oxide E-Cylinder Refills/Exchanges]]*$C$112</f>
        <v>0</v>
      </c>
      <c r="E123" s="67">
        <v>0</v>
      </c>
      <c r="F123" s="67">
        <v>0</v>
      </c>
      <c r="G123" s="48" cm="1">
        <f t="array" ref="G123">_xlfn.IFS($C$111="kg", Table2[[#This Row],[Size of Central Cylinder (In selected unit above)]]*Table2[[#This Row],[Number of Central Cylinder Refills/Orders]], $C$111="lbs", CONVERT(Table2[[#This Row],[Size of Central Cylinder (In selected unit above)]]*Table2[[#This Row],[Number of Central Cylinder Refills/Orders]], "lbm","g")/1000,$C$111="L", Table2[[#This Row],[Size of Central Cylinder (In selected unit above)]]*Table2[[#This Row],[Number of Central Cylinder Refills/Orders]]*$C$143)</f>
        <v>0</v>
      </c>
      <c r="H123" s="33">
        <f>Table2[[#This Row],[Total Annual Quantity from E-Cylinder (kg)]]+Table2[[#This Row],[Total Quantity from Central Cylinder (kg)]]</f>
        <v>0</v>
      </c>
      <c r="I123" s="8">
        <f t="shared" si="5"/>
        <v>0</v>
      </c>
      <c r="J123" s="9">
        <f>Table2[[#This Row],[Total Annual Quantity Purchased (kg)]]*$E$136/1000</f>
        <v>0</v>
      </c>
      <c r="K123" s="9">
        <f>Table2[[#This Row],[Total Annual Quantity Purchased (kg)]]*$D$150/1000</f>
        <v>0</v>
      </c>
    </row>
    <row r="124" spans="1:11" x14ac:dyDescent="0.25">
      <c r="B124" s="44">
        <v>2029</v>
      </c>
      <c r="C124" s="67">
        <v>0</v>
      </c>
      <c r="D124" s="48">
        <f>Table2[[#This Row],[Number of Nitrous Oxide E-Cylinder Refills/Exchanges]]*$C$112</f>
        <v>0</v>
      </c>
      <c r="E124" s="67">
        <v>0</v>
      </c>
      <c r="F124" s="67">
        <v>0</v>
      </c>
      <c r="G124" s="48" cm="1">
        <f t="array" ref="G124">_xlfn.IFS($C$111="kg", Table2[[#This Row],[Size of Central Cylinder (In selected unit above)]]*Table2[[#This Row],[Number of Central Cylinder Refills/Orders]], $C$111="lbs", CONVERT(Table2[[#This Row],[Size of Central Cylinder (In selected unit above)]]*Table2[[#This Row],[Number of Central Cylinder Refills/Orders]], "lbm","g")/1000,$C$111="L", Table2[[#This Row],[Size of Central Cylinder (In selected unit above)]]*Table2[[#This Row],[Number of Central Cylinder Refills/Orders]]*$C$143)</f>
        <v>0</v>
      </c>
      <c r="H124" s="33">
        <f>Table2[[#This Row],[Total Annual Quantity from E-Cylinder (kg)]]+Table2[[#This Row],[Total Quantity from Central Cylinder (kg)]]</f>
        <v>0</v>
      </c>
      <c r="I124" s="8">
        <f t="shared" si="5"/>
        <v>0</v>
      </c>
      <c r="J124" s="9">
        <f>Table2[[#This Row],[Total Annual Quantity Purchased (kg)]]*$E$136/1000</f>
        <v>0</v>
      </c>
      <c r="K124" s="9">
        <f>Table2[[#This Row],[Total Annual Quantity Purchased (kg)]]*$D$150/1000</f>
        <v>0</v>
      </c>
    </row>
    <row r="125" spans="1:11" x14ac:dyDescent="0.25">
      <c r="B125" s="45">
        <v>2030</v>
      </c>
      <c r="C125" s="67">
        <v>0</v>
      </c>
      <c r="D125" s="48">
        <f>Table2[[#This Row],[Number of Nitrous Oxide E-Cylinder Refills/Exchanges]]*$C$112</f>
        <v>0</v>
      </c>
      <c r="E125" s="67">
        <v>0</v>
      </c>
      <c r="F125" s="67">
        <v>0</v>
      </c>
      <c r="G125" s="48" cm="1">
        <f t="array" ref="G125">_xlfn.IFS($C$111="kg", Table2[[#This Row],[Size of Central Cylinder (In selected unit above)]]*Table2[[#This Row],[Number of Central Cylinder Refills/Orders]], $C$111="lbs", CONVERT(Table2[[#This Row],[Size of Central Cylinder (In selected unit above)]]*Table2[[#This Row],[Number of Central Cylinder Refills/Orders]], "lbm","g")/1000,$C$111="L", Table2[[#This Row],[Size of Central Cylinder (In selected unit above)]]*Table2[[#This Row],[Number of Central Cylinder Refills/Orders]]*$C$143)</f>
        <v>0</v>
      </c>
      <c r="H125" s="34">
        <f>Table2[[#This Row],[Total Annual Quantity from E-Cylinder (kg)]]+Table2[[#This Row],[Total Quantity from Central Cylinder (kg)]]</f>
        <v>0</v>
      </c>
      <c r="I125" s="8">
        <f t="shared" si="5"/>
        <v>0</v>
      </c>
      <c r="J125" s="9">
        <f>Table2[[#This Row],[Total Annual Quantity Purchased (kg)]]*$E$136/1000</f>
        <v>0</v>
      </c>
      <c r="K125" s="9">
        <f>Table2[[#This Row],[Total Annual Quantity Purchased (kg)]]*$D$150/1000</f>
        <v>0</v>
      </c>
    </row>
    <row r="126" spans="1:11" x14ac:dyDescent="0.25">
      <c r="A126" s="39" t="s">
        <v>56</v>
      </c>
      <c r="B126" s="2"/>
    </row>
    <row r="127" spans="1:11" customFormat="1" x14ac:dyDescent="0.25"/>
    <row r="128" spans="1:11" ht="20.25" thickBot="1" x14ac:dyDescent="0.35">
      <c r="A128" s="23"/>
      <c r="B128" s="37" t="s">
        <v>57</v>
      </c>
      <c r="C128" s="36"/>
      <c r="D128" s="37"/>
      <c r="E128" s="37"/>
      <c r="F128" s="37"/>
      <c r="G128" s="37"/>
      <c r="H128" s="37"/>
      <c r="I128" s="37"/>
      <c r="J128" s="37"/>
      <c r="K128" s="37"/>
    </row>
    <row r="129" spans="1:7" ht="15.75" thickTop="1" x14ac:dyDescent="0.25">
      <c r="A129" s="23"/>
      <c r="B129" s="2"/>
    </row>
    <row r="130" spans="1:7" x14ac:dyDescent="0.25">
      <c r="B130" s="32" t="s">
        <v>26</v>
      </c>
      <c r="C130" s="13"/>
    </row>
    <row r="131" spans="1:7" ht="30" x14ac:dyDescent="0.25">
      <c r="A131" s="39" t="s">
        <v>63</v>
      </c>
      <c r="B131" s="43"/>
      <c r="C131" s="13"/>
    </row>
    <row r="132" spans="1:7" x14ac:dyDescent="0.25">
      <c r="B132" s="11" t="s">
        <v>6</v>
      </c>
      <c r="C132" s="11" t="s">
        <v>23</v>
      </c>
      <c r="D132" s="11" t="s">
        <v>43</v>
      </c>
      <c r="E132" s="11" t="s">
        <v>22</v>
      </c>
      <c r="F132" s="11" t="s">
        <v>44</v>
      </c>
    </row>
    <row r="133" spans="1:7" x14ac:dyDescent="0.25">
      <c r="B133" s="12" t="s">
        <v>2</v>
      </c>
      <c r="C133" s="12">
        <v>510</v>
      </c>
      <c r="D133" s="12" t="s">
        <v>11</v>
      </c>
      <c r="E133" s="12">
        <v>539</v>
      </c>
      <c r="F133" s="12" t="s">
        <v>12</v>
      </c>
    </row>
    <row r="134" spans="1:7" x14ac:dyDescent="0.25">
      <c r="B134" s="12" t="s">
        <v>3</v>
      </c>
      <c r="C134" s="12">
        <v>130</v>
      </c>
      <c r="D134" s="12" t="s">
        <v>11</v>
      </c>
      <c r="E134" s="3">
        <v>144</v>
      </c>
      <c r="F134" s="12" t="s">
        <v>12</v>
      </c>
    </row>
    <row r="135" spans="1:7" x14ac:dyDescent="0.25">
      <c r="B135" s="12" t="s">
        <v>4</v>
      </c>
      <c r="C135" s="12">
        <v>2540</v>
      </c>
      <c r="D135" s="12" t="s">
        <v>11</v>
      </c>
      <c r="E135" s="12">
        <v>2590</v>
      </c>
      <c r="F135" s="12" t="s">
        <v>12</v>
      </c>
    </row>
    <row r="136" spans="1:7" x14ac:dyDescent="0.25">
      <c r="B136" s="12" t="s">
        <v>7</v>
      </c>
      <c r="C136" s="12">
        <v>298</v>
      </c>
      <c r="D136" s="12" t="s">
        <v>13</v>
      </c>
      <c r="E136" s="12">
        <v>273</v>
      </c>
      <c r="F136" s="12" t="s">
        <v>12</v>
      </c>
    </row>
    <row r="137" spans="1:7" x14ac:dyDescent="0.25">
      <c r="B137" s="12"/>
      <c r="C137" s="12"/>
      <c r="D137" s="12"/>
      <c r="E137" s="12"/>
      <c r="F137" s="12"/>
      <c r="G137" s="12"/>
    </row>
    <row r="138" spans="1:7" x14ac:dyDescent="0.25">
      <c r="B138" s="13" t="s">
        <v>77</v>
      </c>
    </row>
    <row r="139" spans="1:7" x14ac:dyDescent="0.25">
      <c r="B139" t="s">
        <v>6</v>
      </c>
      <c r="C139" t="s">
        <v>81</v>
      </c>
      <c r="D139" t="s">
        <v>9</v>
      </c>
    </row>
    <row r="140" spans="1:7" x14ac:dyDescent="0.25">
      <c r="B140" t="s">
        <v>2</v>
      </c>
      <c r="C140" s="50">
        <v>1.5019</v>
      </c>
      <c r="D140" t="s">
        <v>69</v>
      </c>
    </row>
    <row r="141" spans="1:7" x14ac:dyDescent="0.25">
      <c r="B141" t="s">
        <v>3</v>
      </c>
      <c r="C141" s="50">
        <v>1.5203</v>
      </c>
      <c r="D141" t="s">
        <v>69</v>
      </c>
    </row>
    <row r="142" spans="1:7" x14ac:dyDescent="0.25">
      <c r="B142" t="s">
        <v>4</v>
      </c>
      <c r="C142" s="50">
        <v>1.4651000000000001</v>
      </c>
      <c r="D142" t="s">
        <v>69</v>
      </c>
    </row>
    <row r="143" spans="1:7" x14ac:dyDescent="0.25">
      <c r="B143" t="s">
        <v>7</v>
      </c>
      <c r="C143" s="50">
        <v>1.22</v>
      </c>
      <c r="D143" t="s">
        <v>78</v>
      </c>
    </row>
    <row r="145" spans="2:5" ht="30" x14ac:dyDescent="0.25">
      <c r="B145" s="13" t="s">
        <v>86</v>
      </c>
    </row>
    <row r="146" spans="2:5" ht="35.25" customHeight="1" x14ac:dyDescent="0.25">
      <c r="B146" t="s">
        <v>6</v>
      </c>
      <c r="C146" t="s">
        <v>82</v>
      </c>
      <c r="D146" s="2" t="s">
        <v>85</v>
      </c>
      <c r="E146" t="s">
        <v>9</v>
      </c>
    </row>
    <row r="147" spans="2:5" ht="30" x14ac:dyDescent="0.25">
      <c r="B147" t="s">
        <v>2</v>
      </c>
      <c r="C147" s="51">
        <v>7.55</v>
      </c>
      <c r="D147" s="2">
        <v>565</v>
      </c>
      <c r="E147" s="52" t="s">
        <v>83</v>
      </c>
    </row>
    <row r="148" spans="2:5" x14ac:dyDescent="0.25">
      <c r="B148" t="s">
        <v>3</v>
      </c>
      <c r="C148" s="2">
        <v>8.18</v>
      </c>
      <c r="D148" s="2">
        <v>144</v>
      </c>
      <c r="E148"/>
    </row>
    <row r="149" spans="2:5" x14ac:dyDescent="0.25">
      <c r="B149" t="s">
        <v>4</v>
      </c>
      <c r="C149" s="2">
        <v>6.87</v>
      </c>
      <c r="D149" s="2">
        <v>2540</v>
      </c>
      <c r="E149"/>
    </row>
    <row r="150" spans="2:5" x14ac:dyDescent="0.25">
      <c r="B150" t="s">
        <v>7</v>
      </c>
      <c r="C150" s="2">
        <v>1.8</v>
      </c>
      <c r="D150" s="2">
        <v>282</v>
      </c>
      <c r="E150"/>
    </row>
    <row r="151" spans="2:5" x14ac:dyDescent="0.25">
      <c r="E151" s="11"/>
    </row>
    <row r="152" spans="2:5" ht="30" x14ac:dyDescent="0.25">
      <c r="B152" s="13" t="s">
        <v>89</v>
      </c>
      <c r="E152" s="11"/>
    </row>
    <row r="153" spans="2:5" x14ac:dyDescent="0.25">
      <c r="B153" t="s">
        <v>6</v>
      </c>
      <c r="C153" t="s">
        <v>87</v>
      </c>
      <c r="D153" t="s">
        <v>88</v>
      </c>
      <c r="E153" t="s">
        <v>84</v>
      </c>
    </row>
    <row r="154" spans="2:5" x14ac:dyDescent="0.25">
      <c r="B154" t="s">
        <v>2</v>
      </c>
      <c r="C154">
        <f>C147/1000*C133</f>
        <v>3.8504999999999998</v>
      </c>
      <c r="D154">
        <f>C147/1000*D147</f>
        <v>4.2657499999999997</v>
      </c>
      <c r="E154" s="53">
        <f>C154/D154-1</f>
        <v>-9.7345132743362761E-2</v>
      </c>
    </row>
    <row r="155" spans="2:5" x14ac:dyDescent="0.25">
      <c r="B155" t="s">
        <v>3</v>
      </c>
      <c r="C155">
        <f>C148/1000*C134</f>
        <v>1.0633999999999999</v>
      </c>
      <c r="D155">
        <f>C148/1000*D148</f>
        <v>1.1779199999999999</v>
      </c>
      <c r="E155" s="53">
        <f t="shared" ref="E155:E157" si="6">C155/D155-1</f>
        <v>-9.722222222222221E-2</v>
      </c>
    </row>
    <row r="156" spans="2:5" x14ac:dyDescent="0.25">
      <c r="B156" t="s">
        <v>4</v>
      </c>
      <c r="C156">
        <f>C149/1000*C135</f>
        <v>17.4498</v>
      </c>
      <c r="D156">
        <f>C149/1000*D149</f>
        <v>17.4498</v>
      </c>
      <c r="E156" s="53">
        <f t="shared" si="6"/>
        <v>0</v>
      </c>
    </row>
    <row r="157" spans="2:5" x14ac:dyDescent="0.25">
      <c r="B157" t="s">
        <v>7</v>
      </c>
      <c r="C157">
        <f>C150/1000*C136</f>
        <v>0.53639999999999999</v>
      </c>
      <c r="D157">
        <f>C150/1000*D150</f>
        <v>0.50759999999999994</v>
      </c>
      <c r="E157" s="53">
        <f t="shared" si="6"/>
        <v>5.6737588652482351E-2</v>
      </c>
    </row>
  </sheetData>
  <sheetProtection algorithmName="SHA-512" hashValue="+U8K2gSi/h5mvjFr1LaYWu97tmWuGNEzx8C7GzvE+oG2awuITsIdAZC5cXHtyLsNrdjESr2N83wfHKTH8QpEvg==" saltValue="DxH/ZZ+Limm1ZTuGY0Qmww==" spinCount="100000" sheet="1" scenarios="1" formatCells="0" formatColumns="0" formatRows="0" insertColumns="0" insertRows="0" insertHyperlinks="0" sort="0" autoFilter="0" pivotTables="0"/>
  <mergeCells count="5">
    <mergeCell ref="A2:A3"/>
    <mergeCell ref="H13:I13"/>
    <mergeCell ref="A14:A44"/>
    <mergeCell ref="C114:D114"/>
    <mergeCell ref="E114:G114"/>
  </mergeCells>
  <phoneticPr fontId="5" type="noConversion"/>
  <conditionalFormatting sqref="F15:I44 F46:I75 F77:I106 G116:J125 D116:D125">
    <cfRule type="expression" dxfId="4" priority="5">
      <formula>OR(D15=0, D15="N/A")</formula>
    </cfRule>
  </conditionalFormatting>
  <conditionalFormatting sqref="K116:K125">
    <cfRule type="expression" dxfId="3" priority="4">
      <formula>OR(K116=0, K116="N/A")</formula>
    </cfRule>
  </conditionalFormatting>
  <conditionalFormatting sqref="J77:J106">
    <cfRule type="expression" dxfId="2" priority="1">
      <formula>OR(J77=0, J77="N/A")</formula>
    </cfRule>
  </conditionalFormatting>
  <conditionalFormatting sqref="J15:J44">
    <cfRule type="expression" dxfId="1" priority="3">
      <formula>OR(J15=0, J15="N/A")</formula>
    </cfRule>
  </conditionalFormatting>
  <conditionalFormatting sqref="J46:J75">
    <cfRule type="expression" dxfId="0" priority="2">
      <formula>OR(J46=0, J46="N/A")</formula>
    </cfRule>
  </conditionalFormatting>
  <dataValidations count="5">
    <dataValidation type="list" allowBlank="1" showInputMessage="1" showErrorMessage="1" sqref="C111 C113" xr:uid="{79012470-A2A6-4709-BD19-1F542271DDFC}">
      <formula1>"Kg, Lbs, L"</formula1>
    </dataValidation>
    <dataValidation type="list" allowBlank="1" showInputMessage="1" showErrorMessage="1" sqref="D77:D106" xr:uid="{94B34843-BABA-4094-9763-8C4E30C19FE4}">
      <formula1>$E$8:$E$10</formula1>
    </dataValidation>
    <dataValidation type="list" allowBlank="1" showInputMessage="1" showErrorMessage="1" sqref="C15:C44 C77:C106 C46:C75" xr:uid="{F4C5AA4D-F61C-4DD6-A110-0B167AA16323}">
      <formula1>$B$133:$B$136</formula1>
    </dataValidation>
    <dataValidation type="list" allowBlank="1" showInputMessage="1" showErrorMessage="1" sqref="D46:D75" xr:uid="{D9D2F897-DE99-424A-AF46-23C5C06E67D8}">
      <formula1>$D$8:$D$10</formula1>
    </dataValidation>
    <dataValidation type="list" allowBlank="1" showInputMessage="1" showErrorMessage="1" sqref="D15:D44" xr:uid="{EF52EE5B-749B-4BF9-A0A0-61E88ADA56C7}">
      <formula1>$C$8:$C$10</formula1>
    </dataValidation>
  </dataValidations>
  <pageMargins left="0.7" right="0.7" top="0.75" bottom="0.75" header="0.3" footer="0.3"/>
  <pageSetup orientation="portrait"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26D6-C66D-4C86-A7EA-A1CB0A5A8235}">
  <dimension ref="A1:F36"/>
  <sheetViews>
    <sheetView showGridLines="0" workbookViewId="0">
      <selection activeCell="D30" sqref="D30"/>
    </sheetView>
  </sheetViews>
  <sheetFormatPr defaultRowHeight="15" x14ac:dyDescent="0.25"/>
  <cols>
    <col min="1" max="1" width="39" customWidth="1"/>
    <col min="2" max="2" width="57.140625" bestFit="1" customWidth="1"/>
    <col min="3" max="3" width="16.28515625" bestFit="1" customWidth="1"/>
    <col min="4" max="4" width="10" bestFit="1" customWidth="1"/>
    <col min="5" max="5" width="11.7109375" bestFit="1" customWidth="1"/>
    <col min="6" max="6" width="11.28515625" bestFit="1" customWidth="1"/>
    <col min="7" max="7" width="12" bestFit="1" customWidth="1"/>
    <col min="8" max="9" width="5" bestFit="1" customWidth="1"/>
    <col min="10" max="10" width="15" bestFit="1" customWidth="1"/>
    <col min="11" max="11" width="13.5703125" bestFit="1" customWidth="1"/>
    <col min="12" max="14" width="6" bestFit="1" customWidth="1"/>
    <col min="15" max="15" width="16.7109375" bestFit="1" customWidth="1"/>
  </cols>
  <sheetData>
    <row r="1" spans="1:6" ht="30" x14ac:dyDescent="0.25">
      <c r="A1" s="13" t="s">
        <v>58</v>
      </c>
      <c r="B1" s="1" t="s">
        <v>32</v>
      </c>
    </row>
    <row r="2" spans="1:6" ht="94.5" x14ac:dyDescent="0.25">
      <c r="A2" s="49" t="s">
        <v>98</v>
      </c>
      <c r="B2" s="1"/>
    </row>
    <row r="3" spans="1:6" ht="34.5" customHeight="1" x14ac:dyDescent="0.25">
      <c r="B3" s="14" t="s">
        <v>94</v>
      </c>
      <c r="C3" s="14" t="s">
        <v>29</v>
      </c>
    </row>
    <row r="4" spans="1:6" x14ac:dyDescent="0.25">
      <c r="B4" s="14" t="s">
        <v>27</v>
      </c>
      <c r="C4" t="s">
        <v>4</v>
      </c>
      <c r="D4" t="s">
        <v>2</v>
      </c>
      <c r="E4" t="s">
        <v>3</v>
      </c>
      <c r="F4" t="s">
        <v>28</v>
      </c>
    </row>
    <row r="5" spans="1:6" x14ac:dyDescent="0.25">
      <c r="B5" s="15">
        <v>2021</v>
      </c>
      <c r="C5" s="16">
        <v>0</v>
      </c>
      <c r="D5" s="16">
        <v>0</v>
      </c>
      <c r="E5" s="16">
        <v>0</v>
      </c>
      <c r="F5" s="16">
        <v>0</v>
      </c>
    </row>
    <row r="6" spans="1:6" x14ac:dyDescent="0.25">
      <c r="B6" s="15">
        <v>2022</v>
      </c>
      <c r="C6" s="16">
        <v>0</v>
      </c>
      <c r="D6" s="16">
        <v>0</v>
      </c>
      <c r="E6" s="16">
        <v>0</v>
      </c>
      <c r="F6" s="16">
        <v>0</v>
      </c>
    </row>
    <row r="7" spans="1:6" x14ac:dyDescent="0.25">
      <c r="B7" s="15">
        <v>2023</v>
      </c>
      <c r="C7" s="16">
        <v>0</v>
      </c>
      <c r="D7" s="16">
        <v>0</v>
      </c>
      <c r="E7" s="16">
        <v>0</v>
      </c>
      <c r="F7" s="16">
        <v>0</v>
      </c>
    </row>
    <row r="8" spans="1:6" x14ac:dyDescent="0.25">
      <c r="B8" s="15">
        <v>2024</v>
      </c>
      <c r="C8" s="16">
        <v>0</v>
      </c>
      <c r="D8" s="16">
        <v>0</v>
      </c>
      <c r="E8" s="16">
        <v>0</v>
      </c>
      <c r="F8" s="16">
        <v>0</v>
      </c>
    </row>
    <row r="9" spans="1:6" x14ac:dyDescent="0.25">
      <c r="B9" s="15">
        <v>2025</v>
      </c>
      <c r="C9" s="16">
        <v>0</v>
      </c>
      <c r="D9" s="16">
        <v>0</v>
      </c>
      <c r="E9" s="16">
        <v>0</v>
      </c>
      <c r="F9" s="16">
        <v>0</v>
      </c>
    </row>
    <row r="10" spans="1:6" x14ac:dyDescent="0.25">
      <c r="B10" s="15">
        <v>2026</v>
      </c>
      <c r="C10" s="16">
        <v>0</v>
      </c>
      <c r="D10" s="16">
        <v>0</v>
      </c>
      <c r="E10" s="16">
        <v>0</v>
      </c>
      <c r="F10" s="16">
        <v>0</v>
      </c>
    </row>
    <row r="11" spans="1:6" x14ac:dyDescent="0.25">
      <c r="B11" s="15">
        <v>2027</v>
      </c>
      <c r="C11" s="16">
        <v>0</v>
      </c>
      <c r="D11" s="16">
        <v>0</v>
      </c>
      <c r="E11" s="16">
        <v>0</v>
      </c>
      <c r="F11" s="16">
        <v>0</v>
      </c>
    </row>
    <row r="12" spans="1:6" x14ac:dyDescent="0.25">
      <c r="B12" s="15">
        <v>2028</v>
      </c>
      <c r="C12" s="16">
        <v>0</v>
      </c>
      <c r="D12" s="16">
        <v>0</v>
      </c>
      <c r="E12" s="16">
        <v>0</v>
      </c>
      <c r="F12" s="16">
        <v>0</v>
      </c>
    </row>
    <row r="13" spans="1:6" x14ac:dyDescent="0.25">
      <c r="B13" s="15">
        <v>2029</v>
      </c>
      <c r="C13" s="16">
        <v>0</v>
      </c>
      <c r="D13" s="16">
        <v>0</v>
      </c>
      <c r="E13" s="16">
        <v>0</v>
      </c>
      <c r="F13" s="16">
        <v>0</v>
      </c>
    </row>
    <row r="14" spans="1:6" x14ac:dyDescent="0.25">
      <c r="B14" s="15">
        <v>2030</v>
      </c>
      <c r="C14" s="16">
        <v>0</v>
      </c>
      <c r="D14" s="16">
        <v>0</v>
      </c>
      <c r="E14" s="16">
        <v>0</v>
      </c>
      <c r="F14" s="16">
        <v>0</v>
      </c>
    </row>
    <row r="15" spans="1:6" x14ac:dyDescent="0.25">
      <c r="B15" s="15" t="s">
        <v>28</v>
      </c>
      <c r="C15" s="16">
        <v>0</v>
      </c>
      <c r="D15" s="16">
        <v>0</v>
      </c>
      <c r="E15" s="16">
        <v>0</v>
      </c>
      <c r="F15" s="16">
        <v>0</v>
      </c>
    </row>
    <row r="23" spans="2:3" x14ac:dyDescent="0.25">
      <c r="B23" s="1" t="s">
        <v>30</v>
      </c>
    </row>
    <row r="25" spans="2:3" ht="75" x14ac:dyDescent="0.25">
      <c r="B25" s="14" t="s">
        <v>27</v>
      </c>
      <c r="C25" s="52" t="s">
        <v>94</v>
      </c>
    </row>
    <row r="26" spans="2:3" x14ac:dyDescent="0.25">
      <c r="B26" s="15">
        <v>2021</v>
      </c>
      <c r="C26" s="16">
        <v>0</v>
      </c>
    </row>
    <row r="27" spans="2:3" x14ac:dyDescent="0.25">
      <c r="B27" s="15">
        <v>2022</v>
      </c>
      <c r="C27" s="16">
        <v>0</v>
      </c>
    </row>
    <row r="28" spans="2:3" x14ac:dyDescent="0.25">
      <c r="B28" s="15">
        <v>2023</v>
      </c>
      <c r="C28" s="16">
        <v>0</v>
      </c>
    </row>
    <row r="29" spans="2:3" x14ac:dyDescent="0.25">
      <c r="B29" s="15">
        <v>2024</v>
      </c>
      <c r="C29" s="16">
        <v>0</v>
      </c>
    </row>
    <row r="30" spans="2:3" x14ac:dyDescent="0.25">
      <c r="B30" s="15">
        <v>2025</v>
      </c>
      <c r="C30" s="16">
        <v>0</v>
      </c>
    </row>
    <row r="31" spans="2:3" x14ac:dyDescent="0.25">
      <c r="B31" s="15">
        <v>2026</v>
      </c>
      <c r="C31" s="16">
        <v>0</v>
      </c>
    </row>
    <row r="32" spans="2:3" x14ac:dyDescent="0.25">
      <c r="B32" s="15">
        <v>2027</v>
      </c>
      <c r="C32" s="16">
        <v>0</v>
      </c>
    </row>
    <row r="33" spans="2:3" x14ac:dyDescent="0.25">
      <c r="B33" s="15">
        <v>2028</v>
      </c>
      <c r="C33" s="16">
        <v>0</v>
      </c>
    </row>
    <row r="34" spans="2:3" x14ac:dyDescent="0.25">
      <c r="B34" s="15">
        <v>2029</v>
      </c>
      <c r="C34" s="16">
        <v>0</v>
      </c>
    </row>
    <row r="35" spans="2:3" x14ac:dyDescent="0.25">
      <c r="B35" s="15">
        <v>2030</v>
      </c>
      <c r="C35" s="16">
        <v>0</v>
      </c>
    </row>
    <row r="36" spans="2:3" x14ac:dyDescent="0.25">
      <c r="B36" s="15" t="s">
        <v>28</v>
      </c>
      <c r="C36" s="16">
        <v>0</v>
      </c>
    </row>
  </sheetData>
  <sheetProtection algorithmName="SHA-512" hashValue="KUj23jFJG5W9aFNO5y+dxmWnhCshpZL9h3209bKHSUa1s31YzVNQyxmxbnONRbdQVcCq10liZ4FR/RRTUqWJrw==" saltValue="hqBtUJFK7wtYObG9z6DwkQ==" spinCount="100000" sheet="1" scenarios="1" formatCells="0" formatColumns="0" formatRows="0" insertColumns="0" insertRows="0" insertHyperlinks="0" sort="0" autoFilter="0" pivotTables="0"/>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49798-CD05-4605-B5A1-B7811F9F213C}">
  <dimension ref="A1:C8"/>
  <sheetViews>
    <sheetView workbookViewId="0">
      <selection activeCell="B12" sqref="B12"/>
    </sheetView>
  </sheetViews>
  <sheetFormatPr defaultRowHeight="15" x14ac:dyDescent="0.25"/>
  <cols>
    <col min="1" max="1" width="3.42578125" style="54" bestFit="1" customWidth="1"/>
    <col min="2" max="2" width="28.140625" style="54" customWidth="1"/>
    <col min="3" max="3" width="71.28515625" style="54" bestFit="1" customWidth="1"/>
    <col min="4" max="4" width="42" style="54" customWidth="1"/>
    <col min="5" max="16384" width="9.140625" style="54"/>
  </cols>
  <sheetData>
    <row r="1" spans="1:3" s="60" customFormat="1" x14ac:dyDescent="0.25">
      <c r="A1" s="59" t="s">
        <v>64</v>
      </c>
      <c r="B1" s="59" t="s">
        <v>18</v>
      </c>
      <c r="C1" s="59" t="s">
        <v>19</v>
      </c>
    </row>
    <row r="2" spans="1:3" ht="120" x14ac:dyDescent="0.25">
      <c r="A2" s="55" t="s">
        <v>65</v>
      </c>
      <c r="B2" s="56" t="s">
        <v>70</v>
      </c>
      <c r="C2" s="57" t="s">
        <v>14</v>
      </c>
    </row>
    <row r="3" spans="1:3" ht="30" x14ac:dyDescent="0.25">
      <c r="A3" s="55" t="s">
        <v>66</v>
      </c>
      <c r="B3" s="58" t="s">
        <v>71</v>
      </c>
      <c r="C3" s="57" t="s">
        <v>8</v>
      </c>
    </row>
    <row r="4" spans="1:3" ht="45" x14ac:dyDescent="0.25">
      <c r="A4" s="55" t="s">
        <v>67</v>
      </c>
      <c r="B4" s="58" t="s">
        <v>72</v>
      </c>
      <c r="C4" s="57" t="s">
        <v>15</v>
      </c>
    </row>
    <row r="5" spans="1:3" ht="30" x14ac:dyDescent="0.25">
      <c r="A5" s="55" t="s">
        <v>68</v>
      </c>
      <c r="B5" s="58" t="s">
        <v>73</v>
      </c>
      <c r="C5" s="57" t="s">
        <v>16</v>
      </c>
    </row>
    <row r="6" spans="1:3" ht="60" x14ac:dyDescent="0.25">
      <c r="A6" s="55" t="s">
        <v>12</v>
      </c>
      <c r="B6" s="58" t="s">
        <v>74</v>
      </c>
      <c r="C6" s="57" t="s">
        <v>17</v>
      </c>
    </row>
    <row r="7" spans="1:3" ht="60" x14ac:dyDescent="0.25">
      <c r="A7" s="55" t="s">
        <v>69</v>
      </c>
      <c r="B7" s="58" t="s">
        <v>75</v>
      </c>
      <c r="C7" s="57" t="s">
        <v>10</v>
      </c>
    </row>
    <row r="8" spans="1:3" ht="30" x14ac:dyDescent="0.25">
      <c r="A8" s="55" t="s">
        <v>78</v>
      </c>
      <c r="B8" s="58" t="s">
        <v>79</v>
      </c>
      <c r="C8" s="57" t="s">
        <v>80</v>
      </c>
    </row>
  </sheetData>
  <sheetProtection algorithmName="SHA-512" hashValue="oSHSeOZ4eP0yN8k7GNNS6viKhhyeK0AfqeVi6vNowl0tiNHBSMVicGqES+VmRvpCj5TvFkrncLJWGaV5Q5+Slg==" saltValue="DHHXoEhHt9XlLRirF3Aw3A==" spinCount="100000" sheet="1" scenarios="1" formatCells="0" formatColumns="0" formatRows="0" insertColumns="0" insertRows="0" insertHyperlinks="0" sort="0" autoFilter="0" pivotTables="0"/>
  <hyperlinks>
    <hyperlink ref="C7" r:id="rId1" xr:uid="{A5BB2653-7096-46A6-9672-077511B3DC08}"/>
    <hyperlink ref="C3" r:id="rId2" xr:uid="{C88DFFA9-7857-4BA9-BC72-3C46CD2C9BB2}"/>
    <hyperlink ref="C2" r:id="rId3" xr:uid="{0741036B-FCDB-41B5-A9A5-D8EFCECE37AE}"/>
    <hyperlink ref="C5" r:id="rId4" xr:uid="{0A80B28B-F719-4C31-B7A7-81D16D94EAE7}"/>
    <hyperlink ref="C6" r:id="rId5" xr:uid="{AB822A3D-0635-4AA3-8461-305C0AABB2D4}"/>
    <hyperlink ref="C4" r:id="rId6" xr:uid="{E454A552-3E97-4C08-90BB-721BD8EAD95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User Inputs &amp; Calculations</vt:lpstr>
      <vt:lpstr>Results Dashboard</vt:lpstr>
      <vt:lpstr>References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Weijia Shi</dc:creator>
  <cp:lastModifiedBy>Weijia Shi</cp:lastModifiedBy>
  <dcterms:created xsi:type="dcterms:W3CDTF">2025-09-17T13:02:44Z</dcterms:created>
  <dcterms:modified xsi:type="dcterms:W3CDTF">2026-06-11T20:25:15Z</dcterms:modified>
</cp:coreProperties>
</file>