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.shortcut-targets-by-id\1IrBZKS_xtnd0FCI-6M3pM48JI0mhO0WP\Decarbonization in Action Project Management\GTHA 2025-2026\Partner Deliverables\Public Versions\"/>
    </mc:Choice>
  </mc:AlternateContent>
  <xr:revisionPtr revIDLastSave="0" documentId="13_ncr:1_{00FBC609-F3F3-4C15-AF8D-EFA4BF1B5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tion" sheetId="5" r:id="rId1"/>
    <sheet name="Calculations" sheetId="1" r:id="rId2"/>
    <sheet name="Boundary + Methodolog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KW54tX0Ut+i/ivZB8PZNAdkzrYBnhoF1vMzCFAmDP+I="/>
    </ext>
  </extLst>
</workbook>
</file>

<file path=xl/calcChain.xml><?xml version="1.0" encoding="utf-8"?>
<calcChain xmlns="http://schemas.openxmlformats.org/spreadsheetml/2006/main">
  <c r="F108" i="1" l="1"/>
  <c r="F107" i="1"/>
  <c r="F106" i="1"/>
  <c r="E108" i="1"/>
  <c r="E107" i="1"/>
  <c r="E106" i="1"/>
  <c r="D108" i="1"/>
  <c r="D107" i="1"/>
  <c r="D106" i="1"/>
  <c r="C108" i="1"/>
  <c r="C107" i="1"/>
  <c r="C106" i="1"/>
  <c r="G106" i="1" s="1"/>
  <c r="D39" i="1"/>
  <c r="D33" i="1"/>
  <c r="C73" i="1"/>
  <c r="D123" i="1"/>
  <c r="D122" i="1"/>
  <c r="C115" i="1"/>
  <c r="C112" i="1"/>
  <c r="D95" i="1"/>
  <c r="D94" i="1"/>
  <c r="D93" i="1"/>
  <c r="D92" i="1"/>
  <c r="D76" i="1"/>
  <c r="E76" i="1" s="1"/>
  <c r="D43" i="1"/>
  <c r="D42" i="1"/>
  <c r="D41" i="1"/>
  <c r="D37" i="1"/>
  <c r="D36" i="1"/>
  <c r="D35" i="1"/>
  <c r="D26" i="1"/>
  <c r="C12" i="1"/>
  <c r="D11" i="1"/>
  <c r="D10" i="1"/>
  <c r="C74" i="1" l="1"/>
  <c r="C77" i="1"/>
  <c r="D12" i="1"/>
  <c r="D73" i="1" s="1"/>
  <c r="G107" i="1"/>
  <c r="G108" i="1"/>
  <c r="D85" i="1"/>
  <c r="D87" i="1"/>
  <c r="D75" i="1"/>
  <c r="E75" i="1" s="1"/>
  <c r="D84" i="1"/>
  <c r="D77" i="1"/>
  <c r="D86" i="1"/>
  <c r="C68" i="1"/>
  <c r="D83" i="1"/>
  <c r="C83" i="1"/>
  <c r="C86" i="1"/>
  <c r="E77" i="1" l="1"/>
  <c r="D82" i="1"/>
  <c r="C82" i="1"/>
  <c r="D74" i="1"/>
  <c r="E74" i="1" s="1"/>
  <c r="C72" i="1"/>
  <c r="D72" i="1"/>
  <c r="E73" i="1"/>
  <c r="E72" i="1" l="1"/>
  <c r="C79" i="1" s="1"/>
</calcChain>
</file>

<file path=xl/sharedStrings.xml><?xml version="1.0" encoding="utf-8"?>
<sst xmlns="http://schemas.openxmlformats.org/spreadsheetml/2006/main" count="344" uniqueCount="195">
  <si>
    <t>User Inputs</t>
  </si>
  <si>
    <t>Required fields</t>
  </si>
  <si>
    <t>Confirm the default values or update with custom data</t>
  </si>
  <si>
    <t>Optional fields</t>
  </si>
  <si>
    <t>Leave blank if not available/applicable</t>
  </si>
  <si>
    <t>Supporting data for dropdown fields</t>
  </si>
  <si>
    <t>No user updates required; cells are auto-populated based on user selection of dropdown options</t>
  </si>
  <si>
    <t>Basis of Comparison:</t>
  </si>
  <si>
    <t>Number of food containers (single-use vs. reusable) required to meet the annual demand of take away orders at Unity Health cafeteria</t>
  </si>
  <si>
    <t>General Operational Parameters</t>
  </si>
  <si>
    <t>Single-Use System: Clamshell Box</t>
  </si>
  <si>
    <t>Reuse System</t>
  </si>
  <si>
    <t>Unit</t>
  </si>
  <si>
    <t>Notes/Assumptions</t>
  </si>
  <si>
    <t>Container units per day</t>
  </si>
  <si>
    <t>pieces</t>
  </si>
  <si>
    <t>Days of operation per year</t>
  </si>
  <si>
    <t>days</t>
  </si>
  <si>
    <t>Can be adjusted based on actual days</t>
  </si>
  <si>
    <t>Container units in circulation per year</t>
  </si>
  <si>
    <t>Derived value for reuse system, including buffer based on loss rate</t>
  </si>
  <si>
    <t>Product Supply Parameters</t>
  </si>
  <si>
    <t>Material type</t>
  </si>
  <si>
    <t>Sugar cane fibre  (Bagasse)</t>
  </si>
  <si>
    <t>Polypropylene (PP)</t>
  </si>
  <si>
    <t>Choose from dropdown</t>
  </si>
  <si>
    <t>Emission factor type (generic/supplier-specific)</t>
  </si>
  <si>
    <t>Generic</t>
  </si>
  <si>
    <t>Supplier-specific cradle to gate emissions for container manufacturing</t>
  </si>
  <si>
    <t>kgCO2e/kg</t>
  </si>
  <si>
    <t>If choose to use supplier-specific emission factor in the above row, input them here. Leave empty if using generic default data</t>
  </si>
  <si>
    <t>Average container weight per unit</t>
  </si>
  <si>
    <t>grams</t>
  </si>
  <si>
    <t>The single-use container weight is an average of 2 sizes. Users need to update the default values for the average reusable container weight per unit with supplier data</t>
  </si>
  <si>
    <t>Upstream Product Transport Parameters</t>
  </si>
  <si>
    <t>Container manufacturer location</t>
  </si>
  <si>
    <t>China</t>
  </si>
  <si>
    <t>Within GTHA</t>
  </si>
  <si>
    <t>N/A</t>
  </si>
  <si>
    <t>Reuse-Specific Operational Parameters</t>
  </si>
  <si>
    <t>Reference</t>
  </si>
  <si>
    <t>General assumptions</t>
  </si>
  <si>
    <t>Loss rate (100% - return rate)</t>
  </si>
  <si>
    <t>Default value based on supplier information (e.g. % of containers returned by customers), can be adjusted</t>
  </si>
  <si>
    <t>Supplier data</t>
  </si>
  <si>
    <t>Maximum number of uses per piece</t>
  </si>
  <si>
    <t>Number of use cycles before the reusable container needs to be replaced due to wear out. The default value is based on literature reported values.</t>
  </si>
  <si>
    <t xml:space="preserve">Upstream Solutions, 2021; </t>
  </si>
  <si>
    <t>Replacement rate</t>
  </si>
  <si>
    <t xml:space="preserve">Users can overwrite this cell with site-specific data. The default value is estimated as 1/ maximum number of uses per piece. </t>
  </si>
  <si>
    <t>Number of uses (i.e. wash cycles) per day</t>
  </si>
  <si>
    <t>times/day</t>
  </si>
  <si>
    <t>User input required - depends on facility capacity. This assumption affects the estimated # of reusable containers required to be in circulation</t>
  </si>
  <si>
    <t>Employee time to prepare containers (on-site washing)</t>
  </si>
  <si>
    <t>minutes/piece</t>
  </si>
  <si>
    <t>Assuming that it takes up to 1 minute to load/unload each reusable container</t>
  </si>
  <si>
    <t>https://www.sciencedirect.com/science/article/pii/S2666789424000618?ref=pdf_download&amp;fr=RR-2&amp;rr=9c5bf0c3ac36a2f7</t>
  </si>
  <si>
    <t>Transport assumptions (if washing off-site)</t>
  </si>
  <si>
    <t>Washing transport distance (return journey)</t>
  </si>
  <si>
    <t>km</t>
  </si>
  <si>
    <t>Default value is zero for washing on-site. Assumes light-duty vehicle for transporting to off-site washing facilities.</t>
  </si>
  <si>
    <t>Average units of containers collected/returned per trip</t>
  </si>
  <si>
    <t>pieces/trip</t>
  </si>
  <si>
    <t>Default value is zero for washing on-site. Update with supplier-specified collection/delivery capacity if applicable.</t>
  </si>
  <si>
    <t>Frequency of collection/restocking</t>
  </si>
  <si>
    <t>trips/day</t>
  </si>
  <si>
    <t>Default value is zero for washing on-site.</t>
  </si>
  <si>
    <t>Washing assumptions - water</t>
  </si>
  <si>
    <t>Water use per piece per wash - Data type</t>
  </si>
  <si>
    <t>Supplier-specific</t>
  </si>
  <si>
    <t>Water use per piece per wash - Selected data</t>
  </si>
  <si>
    <t>L/piece</t>
  </si>
  <si>
    <t>This value changes based on the dropdown selection.</t>
  </si>
  <si>
    <t>Update with supplier data if available.</t>
  </si>
  <si>
    <t>Generic - Professional hood-type dishwashers</t>
  </si>
  <si>
    <t>Typical use intensity: 345,600 dishes per year. Water consumption values under real life user behaviour conditions.</t>
  </si>
  <si>
    <t>https://circabc.europa.eu/sd/a/5eedd0be-bc43-4506-81b2-2a825eb79e01/Lot24_Dish_T4_ENER%20clean_final.pdf</t>
  </si>
  <si>
    <t xml:space="preserve">Generic - One-tank conveyor-type dishwasher </t>
  </si>
  <si>
    <t>Typical use intensity: 1,515,900 dishes per year. Water consumption values under real life user behaviour conditions.</t>
  </si>
  <si>
    <t>Generic - Multi-tank conveyor-type dishwasher</t>
  </si>
  <si>
    <t>Typical use intensity: 4,009,500 dishes per year. Water consumption values under real life user behaviour conditions.</t>
  </si>
  <si>
    <t>Washing assumptions - energy</t>
  </si>
  <si>
    <t>Energy use per piece per wash - Data type</t>
  </si>
  <si>
    <t>Energy use per piece per wash - Selected data</t>
  </si>
  <si>
    <t>kWh/piece</t>
  </si>
  <si>
    <t>Typical use intensity: 345,600 dishes per year. Energy consumption values under real life user behaviour conditions.</t>
  </si>
  <si>
    <t>Typical use intensity: 1,515,900 dishes per year. Energy consumption values under real life user behaviour conditions.</t>
  </si>
  <si>
    <t>Typical use intensity: 4,009,500 dishes per year. Energy consumption values under real life user behaviour conditions.</t>
  </si>
  <si>
    <t>Waste Management Scenario</t>
  </si>
  <si>
    <t>Recycling</t>
  </si>
  <si>
    <t>Waste management of the replaced reusable containers depend on the material (e.g. PP, stainless steel, ceramics/glass). Users can update this scenario to reflect various real life conditions.</t>
  </si>
  <si>
    <t>Landfill</t>
  </si>
  <si>
    <t>Compost</t>
  </si>
  <si>
    <t>Supporting Data for Product Transport</t>
  </si>
  <si>
    <t>Supplier location</t>
  </si>
  <si>
    <t>China to BC port</t>
  </si>
  <si>
    <t>BC port to GTHA</t>
  </si>
  <si>
    <t>Quebec to GTHA</t>
  </si>
  <si>
    <t>Users can update the transport distance and mode based on supplier-specific data</t>
  </si>
  <si>
    <t>Quebec</t>
  </si>
  <si>
    <t>Supplier transport mode</t>
  </si>
  <si>
    <t>Container ship (average capacity)</t>
  </si>
  <si>
    <t>Freight train</t>
  </si>
  <si>
    <t>Light-duty vans (up to 3.5 tonnes)</t>
  </si>
  <si>
    <t>Heavy goods vehicle, Rigid (&gt;3.5 - 7.5 tonnes)</t>
  </si>
  <si>
    <t>Financial Parameters</t>
  </si>
  <si>
    <t>Reuse System (Year 1)</t>
  </si>
  <si>
    <t>Purchasing/leasing</t>
  </si>
  <si>
    <t>CAD per unit</t>
  </si>
  <si>
    <t>Upfront procurement cost/# of units purchased per year</t>
  </si>
  <si>
    <t>Use (washing) - average water cost</t>
  </si>
  <si>
    <t>CAD per L</t>
  </si>
  <si>
    <t>User input  - average utilities cost per unit; used to estimate annual OpEx</t>
  </si>
  <si>
    <t>Use (washing) - average energy cost</t>
  </si>
  <si>
    <t>CAD per kWh</t>
  </si>
  <si>
    <t>Waste disposal by hospital facility</t>
  </si>
  <si>
    <t>CAD per tonne</t>
  </si>
  <si>
    <t>If waste haulage cost is weight-based, input the average cost per tonne to capture the financial savings</t>
  </si>
  <si>
    <t>Employee time</t>
  </si>
  <si>
    <t>CAD/hour</t>
  </si>
  <si>
    <t>Results</t>
  </si>
  <si>
    <t>Waste reduction</t>
  </si>
  <si>
    <t>Value</t>
  </si>
  <si>
    <t>Single-use food container waste reduction</t>
  </si>
  <si>
    <t>tonne/year</t>
  </si>
  <si>
    <t>Total weight of single-use containers - Total weight of lost (i.e. not returned) and replaced (i.e. worn out) reusable containers</t>
  </si>
  <si>
    <t>Annual GHG savings (kgCO2e)</t>
  </si>
  <si>
    <t>Single-use system</t>
  </si>
  <si>
    <t xml:space="preserve">Reusable system </t>
  </si>
  <si>
    <t>Annual GHG savings</t>
  </si>
  <si>
    <t xml:space="preserve"> Total annual life cycle GHG</t>
  </si>
  <si>
    <t>Cradle to gate</t>
  </si>
  <si>
    <t>Upstream product transport</t>
  </si>
  <si>
    <t>Use phase (energy + water for washing)</t>
  </si>
  <si>
    <t>Use phase (transport for washing, if applicable)</t>
  </si>
  <si>
    <t>End-of-life management</t>
  </si>
  <si>
    <t>Total annual GHG savings equivalent car journeys (km)</t>
  </si>
  <si>
    <t>Natural Resources Canada Greenhouse Gases Equivalencies Calculator - Calculations and References</t>
  </si>
  <si>
    <t>Annual cost breakdown</t>
  </si>
  <si>
    <t>Total annualized life cycle costing</t>
  </si>
  <si>
    <t>CAD/year</t>
  </si>
  <si>
    <t>Employee time (on-site washing)</t>
  </si>
  <si>
    <t>Emission Factors by Life Cycle Stage</t>
  </si>
  <si>
    <t>Cradle to Gate: raw material extraction and manufacturing</t>
  </si>
  <si>
    <t>Data Specificity</t>
  </si>
  <si>
    <t>The cited study aggregated cradle to gate data with transport to customers. Assume that in this case, the transport mode and distance to port for export is at a similar scale as the author's assumption (finished goods are transported over 10 km to customers using a light duty vehicle)</t>
  </si>
  <si>
    <t>https://jseejournal.com/media/233/attachment/Life%20cycle%20assessment%20of%20pp.%2061-69.pdf</t>
  </si>
  <si>
    <t>These factors are estimates to be used in the absence of supplier-specific data.</t>
  </si>
  <si>
    <t>UK GHG Factors</t>
  </si>
  <si>
    <t>Stainless steel</t>
  </si>
  <si>
    <t>Glass</t>
  </si>
  <si>
    <t>Product transport mode</t>
  </si>
  <si>
    <t>kgCO2e/tonne-km</t>
  </si>
  <si>
    <t>Diesel vehicle; use tonne-km basis when the vehicle transports other goods not included for this emissions accounting</t>
  </si>
  <si>
    <t>UK Government GHG Conversion Factors for Company Reporting (2025)</t>
  </si>
  <si>
    <t xml:space="preserve">Averagely loaded freight vehicle (assume UK freighting industry average is broadly applicable in Canada). </t>
  </si>
  <si>
    <t>Heavy goods vehicle, Rigid (&gt;7.5 - 17 tonnes)</t>
  </si>
  <si>
    <t>Assume UK freighting industry data is broadly applicable in Canada</t>
  </si>
  <si>
    <t>Emissions per tonne of goods transported in each segment based on assumed distance per segment (kgCO2e/tonne)</t>
  </si>
  <si>
    <t>Combined emission factor</t>
  </si>
  <si>
    <t>Use phase: tap water use for dishwashing</t>
  </si>
  <si>
    <t>Average energy intensity of municipal water supply</t>
  </si>
  <si>
    <t>kWh/m3</t>
  </si>
  <si>
    <t>Average value for GTHA municipal water supply as a proxy for the rest of Ontario.</t>
  </si>
  <si>
    <t>Link</t>
  </si>
  <si>
    <t>Summary GHG factor: tap water supply</t>
  </si>
  <si>
    <t>kgCO2e/m3</t>
  </si>
  <si>
    <t>Derived using GTHA grid electricity GHG intensity</t>
  </si>
  <si>
    <t>Use phase: energy use for dishwashing</t>
  </si>
  <si>
    <t>GTHA grid emission intensity</t>
  </si>
  <si>
    <t>kgCO2e/kWh</t>
  </si>
  <si>
    <t>https://carbon.taf.ca/2024/electricity-grid</t>
  </si>
  <si>
    <t>End-of-Life management</t>
  </si>
  <si>
    <t>Scenario</t>
  </si>
  <si>
    <t>References</t>
  </si>
  <si>
    <t>Emissions factor for mixed organics as proxy.</t>
  </si>
  <si>
    <t>US EPA GHG Factors (2025)</t>
  </si>
  <si>
    <t>Emission factor for steel cans as proxy</t>
  </si>
  <si>
    <t>Emission factor for glass</t>
  </si>
  <si>
    <t>Boundary</t>
  </si>
  <si>
    <t>Cradle to Grave</t>
  </si>
  <si>
    <t>Exclusions</t>
  </si>
  <si>
    <t>Supply chain packaging of containers (e.g. cardboard boxes, pallets)</t>
  </si>
  <si>
    <t>Emissions associated with meal preparation and managing plate waste</t>
  </si>
  <si>
    <t>Emissions associated with detergent use for cleaning reusable containers, and other consumables that are &lt;5% of the overall system by weight or by emissions.</t>
  </si>
  <si>
    <t>Emissions associated with energy use by dishwasher when idle</t>
  </si>
  <si>
    <t>Emissions associated with the supply of drop off bins, since it is a durable equipment that lasts multiple years</t>
  </si>
  <si>
    <t>Emissions associated with potential rinsing/washing of dishes by hand are excluded, assuming all cleaning are through dishwashers.</t>
  </si>
  <si>
    <t>Emissions associated with the manufacturing, distribution, maintenance, and end-of-life management of dishwashers</t>
  </si>
  <si>
    <r>
      <t xml:space="preserve">About </t>
    </r>
    <r>
      <rPr>
        <b/>
        <i/>
        <sz val="14"/>
        <color theme="1"/>
        <rFont val="Roboto"/>
      </rPr>
      <t>Decarbonization in Action</t>
    </r>
  </si>
  <si>
    <t xml:space="preserve">https://greenhealthcare.ca/accelerating-decarbonization/  </t>
  </si>
  <si>
    <t>Disclaimer</t>
  </si>
  <si>
    <t>Users can overwrite this cell with site-specific data. The default value depends on the loss rate and the number of uses (wash cycles) per day per unit</t>
  </si>
  <si>
    <t>Emissions factor for polypropylene. Note that emissions savings from recycling are not reflected in these emission factors as they're accounted for in the upstream savings.</t>
  </si>
  <si>
    <t>Product transport segment distance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</si>
</sst>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0.0%"/>
    <numFmt numFmtId="166" formatCode="_-* #,##0.00_-;\-* #,##0.00_-;_-* &quot;-&quot;??_-;_-@"/>
    <numFmt numFmtId="167" formatCode="0.0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theme="5"/>
      <name val="Calibri"/>
      <family val="2"/>
    </font>
    <font>
      <b/>
      <sz val="11"/>
      <color rgb="FF7F7F7F"/>
      <name val="Calibri"/>
      <family val="2"/>
    </font>
    <font>
      <b/>
      <sz val="11"/>
      <color theme="8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206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Roboto"/>
    </font>
    <font>
      <b/>
      <i/>
      <sz val="14"/>
      <color theme="1"/>
      <name val="Roboto"/>
    </font>
    <font>
      <u/>
      <sz val="11"/>
      <color rgb="FF00B0F0"/>
      <name val="Roboto"/>
    </font>
    <font>
      <b/>
      <sz val="14"/>
      <name val="Roboto"/>
    </font>
    <font>
      <b/>
      <sz val="11"/>
      <color theme="7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DEEAF6"/>
        <bgColor rgb="FFDEEAF6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5" tint="0.79998168889431442"/>
        <bgColor rgb="FFFBE4D5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53D5F"/>
      </top>
      <bottom style="thin">
        <color rgb="FF053D5F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9" fontId="1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readingOrder="1"/>
    </xf>
    <xf numFmtId="0" fontId="1" fillId="0" borderId="6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164" fontId="1" fillId="6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164" fontId="1" fillId="6" borderId="10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167" fontId="11" fillId="0" borderId="16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167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/>
    <xf numFmtId="0" fontId="1" fillId="2" borderId="1" xfId="0" applyFont="1" applyFill="1" applyBorder="1" applyAlignment="1"/>
    <xf numFmtId="0" fontId="0" fillId="9" borderId="0" xfId="0" applyFont="1" applyFill="1" applyAlignment="1"/>
    <xf numFmtId="0" fontId="14" fillId="9" borderId="17" xfId="0" applyFont="1" applyFill="1" applyBorder="1"/>
    <xf numFmtId="0" fontId="16" fillId="9" borderId="17" xfId="1" applyFont="1" applyFill="1" applyBorder="1"/>
    <xf numFmtId="0" fontId="17" fillId="9" borderId="0" xfId="0" applyFont="1" applyFill="1"/>
    <xf numFmtId="2" fontId="1" fillId="10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 applyProtection="1">
      <alignment vertical="center"/>
      <protection locked="0"/>
    </xf>
    <xf numFmtId="1" fontId="1" fillId="4" borderId="2" xfId="0" applyNumberFormat="1" applyFont="1" applyFill="1" applyBorder="1" applyAlignment="1" applyProtection="1">
      <alignment vertical="center"/>
      <protection locked="0"/>
    </xf>
    <xf numFmtId="164" fontId="1" fillId="4" borderId="2" xfId="0" applyNumberFormat="1" applyFont="1" applyFill="1" applyBorder="1" applyAlignment="1" applyProtection="1">
      <alignment vertical="center"/>
      <protection locked="0"/>
    </xf>
    <xf numFmtId="1" fontId="1" fillId="5" borderId="2" xfId="0" applyNumberFormat="1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9" fontId="1" fillId="4" borderId="2" xfId="0" applyNumberFormat="1" applyFont="1" applyFill="1" applyBorder="1" applyAlignment="1" applyProtection="1">
      <alignment vertical="center"/>
      <protection locked="0"/>
    </xf>
    <xf numFmtId="165" fontId="1" fillId="4" borderId="2" xfId="0" applyNumberFormat="1" applyFont="1" applyFill="1" applyBorder="1" applyAlignment="1" applyProtection="1">
      <alignment vertical="center"/>
      <protection locked="0"/>
    </xf>
    <xf numFmtId="2" fontId="1" fillId="11" borderId="2" xfId="0" applyNumberFormat="1" applyFont="1" applyFill="1" applyBorder="1" applyAlignment="1" applyProtection="1">
      <alignment vertical="center"/>
      <protection locked="0"/>
    </xf>
    <xf numFmtId="2" fontId="1" fillId="4" borderId="2" xfId="0" applyNumberFormat="1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8" fillId="2" borderId="2" xfId="0" applyFont="1" applyFill="1" applyBorder="1" applyAlignment="1">
      <alignment vertical="center"/>
    </xf>
    <xf numFmtId="0" fontId="1" fillId="12" borderId="2" xfId="0" applyFont="1" applyFill="1" applyBorder="1" applyAlignment="1">
      <alignment vertical="center" wrapText="1"/>
    </xf>
    <xf numFmtId="2" fontId="1" fillId="12" borderId="2" xfId="0" applyNumberFormat="1" applyFont="1" applyFill="1" applyBorder="1" applyAlignment="1">
      <alignment vertical="center"/>
    </xf>
    <xf numFmtId="0" fontId="1" fillId="14" borderId="2" xfId="0" applyFont="1" applyFill="1" applyBorder="1" applyAlignment="1" applyProtection="1">
      <alignment vertical="center"/>
      <protection locked="0"/>
    </xf>
    <xf numFmtId="0" fontId="1" fillId="14" borderId="2" xfId="0" applyFont="1" applyFill="1" applyBorder="1" applyAlignment="1" applyProtection="1">
      <alignment vertical="center" wrapText="1"/>
      <protection locked="0"/>
    </xf>
    <xf numFmtId="0" fontId="1" fillId="13" borderId="4" xfId="0" applyFont="1" applyFill="1" applyBorder="1" applyAlignment="1" applyProtection="1">
      <alignment vertical="center"/>
      <protection locked="0"/>
    </xf>
    <xf numFmtId="0" fontId="1" fillId="13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7" xfId="0" applyFont="1" applyBorder="1"/>
    <xf numFmtId="0" fontId="1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6" xfId="0" applyFont="1" applyBorder="1"/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7" fillId="0" borderId="15" xfId="0" applyFont="1" applyBorder="1"/>
    <xf numFmtId="0" fontId="1" fillId="2" borderId="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Life cycle GHG savings from reusable food containers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Cradle to gate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strRef>
              <c:f>Calculations!$C$71:$D$71</c:f>
              <c:strCache>
                <c:ptCount val="2"/>
                <c:pt idx="0">
                  <c:v>Single-use system</c:v>
                </c:pt>
                <c:pt idx="1">
                  <c:v>Reusable system </c:v>
                </c:pt>
              </c:strCache>
            </c:strRef>
          </c:cat>
          <c:val>
            <c:numRef>
              <c:f>Calculations!$C$73:$D$73</c:f>
              <c:numCache>
                <c:formatCode>_-* #,##0_-;\-* #,##0_-;_-* "-"??_-;_-@</c:formatCode>
                <c:ptCount val="2"/>
                <c:pt idx="0">
                  <c:v>37001.26666666667</c:v>
                </c:pt>
                <c:pt idx="1">
                  <c:v>18380.864985914159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D724-443C-8E92-26705ABD7F24}"/>
            </c:ext>
          </c:extLst>
        </c:ser>
        <c:ser>
          <c:idx val="1"/>
          <c:order val="1"/>
          <c:tx>
            <c:v>Upstream product transport</c:v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cat>
            <c:strRef>
              <c:f>Calculations!$C$71:$D$71</c:f>
              <c:strCache>
                <c:ptCount val="2"/>
                <c:pt idx="0">
                  <c:v>Single-use system</c:v>
                </c:pt>
                <c:pt idx="1">
                  <c:v>Reusable system </c:v>
                </c:pt>
              </c:strCache>
            </c:strRef>
          </c:cat>
          <c:val>
            <c:numRef>
              <c:f>Calculations!$C$74:$D$74</c:f>
              <c:numCache>
                <c:formatCode>_-* #,##0_-;\-* #,##0_-;_-* "-"??_-;_-@</c:formatCode>
                <c:ptCount val="2"/>
                <c:pt idx="0">
                  <c:v>3213.7092803999999</c:v>
                </c:pt>
                <c:pt idx="1">
                  <c:v>225.09247706999997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D724-443C-8E92-26705ABD7F24}"/>
            </c:ext>
          </c:extLst>
        </c:ser>
        <c:ser>
          <c:idx val="2"/>
          <c:order val="2"/>
          <c:tx>
            <c:v>Use phase (energy + water for washing)</c:v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cat>
            <c:strRef>
              <c:f>Calculations!$C$71:$D$71</c:f>
              <c:strCache>
                <c:ptCount val="2"/>
                <c:pt idx="0">
                  <c:v>Single-use system</c:v>
                </c:pt>
                <c:pt idx="1">
                  <c:v>Reusable system </c:v>
                </c:pt>
              </c:strCache>
            </c:strRef>
          </c:cat>
          <c:val>
            <c:numRef>
              <c:f>Calculations!$C$75:$D$75</c:f>
              <c:numCache>
                <c:formatCode>_-* #,##0_-;\-* #,##0_-;_-* "-"??_-;_-@</c:formatCode>
                <c:ptCount val="2"/>
                <c:pt idx="0">
                  <c:v>0</c:v>
                </c:pt>
                <c:pt idx="1">
                  <c:v>3.0357506382882242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D724-443C-8E92-26705ABD7F24}"/>
            </c:ext>
          </c:extLst>
        </c:ser>
        <c:ser>
          <c:idx val="3"/>
          <c:order val="3"/>
          <c:tx>
            <c:v>Use phase (transport for washing, if applicable)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1"/>
          <c:cat>
            <c:strRef>
              <c:f>Calculations!$C$71:$D$71</c:f>
              <c:strCache>
                <c:ptCount val="2"/>
                <c:pt idx="0">
                  <c:v>Single-use system</c:v>
                </c:pt>
                <c:pt idx="1">
                  <c:v>Reusable system </c:v>
                </c:pt>
              </c:strCache>
            </c:strRef>
          </c:cat>
          <c:val>
            <c:numRef>
              <c:f>Calculations!$C$76:$D$76</c:f>
              <c:numCache>
                <c:formatCode>_-* #,##0_-;\-* #,##0_-;_-* "-"??_-;_-@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D724-443C-8E92-26705ABD7F24}"/>
            </c:ext>
          </c:extLst>
        </c:ser>
        <c:ser>
          <c:idx val="4"/>
          <c:order val="4"/>
          <c:tx>
            <c:v>End-of-life management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cat>
            <c:strRef>
              <c:f>Calculations!$C$71:$D$71</c:f>
              <c:strCache>
                <c:ptCount val="2"/>
                <c:pt idx="0">
                  <c:v>Single-use system</c:v>
                </c:pt>
                <c:pt idx="1">
                  <c:v>Reusable system </c:v>
                </c:pt>
              </c:strCache>
            </c:strRef>
          </c:cat>
          <c:val>
            <c:numRef>
              <c:f>Calculations!$C$77:$D$77</c:f>
              <c:numCache>
                <c:formatCode>_-* #,##0.00_-;\-* #,##0.00_-;_-* "-"??_-;_-@</c:formatCode>
                <c:ptCount val="2"/>
                <c:pt idx="0" formatCode="_-* #,##0_-;\-* #,##0_-;_-* &quot;-&quot;??_-;_-@">
                  <c:v>1255.3117611071611</c:v>
                </c:pt>
                <c:pt idx="1">
                  <c:v>80.170968435324681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D724-443C-8E92-26705ABD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443070"/>
        <c:axId val="1724117147"/>
      </c:barChart>
      <c:catAx>
        <c:axId val="15114430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17147"/>
        <c:crosses val="autoZero"/>
        <c:auto val="1"/>
        <c:lblAlgn val="ctr"/>
        <c:lblOffset val="100"/>
        <c:noMultiLvlLbl val="1"/>
      </c:catAx>
      <c:valAx>
        <c:axId val="17241171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Annual GHG Savings</a:t>
                </a:r>
                <a:r>
                  <a:rPr lang="en-CA" baseline="0"/>
                  <a:t> (kgCO2e)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_-;\-* #,##0_-;_-* &quot;-&quot;??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4430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90666</xdr:rowOff>
    </xdr:from>
    <xdr:to>
      <xdr:col>11</xdr:col>
      <xdr:colOff>496044</xdr:colOff>
      <xdr:row>6</xdr:row>
      <xdr:rowOff>43041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FD9C1-C292-484D-85BC-2670BD6BF5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0" b="31280"/>
        <a:stretch/>
      </xdr:blipFill>
      <xdr:spPr bwMode="auto">
        <a:xfrm>
          <a:off x="4781550" y="281166"/>
          <a:ext cx="24200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418447</xdr:colOff>
      <xdr:row>6</xdr:row>
      <xdr:rowOff>133707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1523D-68BE-4646-BAC0-966153B45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4076047" cy="1086207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8</xdr:row>
      <xdr:rowOff>28576</xdr:rowOff>
    </xdr:from>
    <xdr:to>
      <xdr:col>14</xdr:col>
      <xdr:colOff>238124</xdr:colOff>
      <xdr:row>8</xdr:row>
      <xdr:rowOff>1057276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2B7C5-E60E-46CD-9694-348876229B8B}"/>
            </a:ext>
          </a:extLst>
        </xdr:cNvPr>
        <xdr:cNvSpPr txBox="1"/>
      </xdr:nvSpPr>
      <xdr:spPr>
        <a:xfrm>
          <a:off x="85725" y="1600201"/>
          <a:ext cx="8229599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resource was developed as part of the Decarbonization in Action project, supporting Canadian hospitals to reduce greenhouse gas emissions across building systems, clinical activities, and organizational processes.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project is a partnership of the Canadian Coalition for Green Health Care and MaRS Discovery District, and made possible by the Peter Gilgan Foundation.</a:t>
          </a:r>
        </a:p>
      </xdr:txBody>
    </xdr:sp>
    <xdr:clientData/>
  </xdr:twoCellAnchor>
  <xdr:twoCellAnchor>
    <xdr:from>
      <xdr:col>0</xdr:col>
      <xdr:colOff>95250</xdr:colOff>
      <xdr:row>12</xdr:row>
      <xdr:rowOff>0</xdr:rowOff>
    </xdr:from>
    <xdr:to>
      <xdr:col>14</xdr:col>
      <xdr:colOff>2</xdr:colOff>
      <xdr:row>24</xdr:row>
      <xdr:rowOff>66676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735AAF-3276-4E98-BFF6-47734E1ED49C}"/>
            </a:ext>
          </a:extLst>
        </xdr:cNvPr>
        <xdr:cNvSpPr txBox="1"/>
      </xdr:nvSpPr>
      <xdr:spPr>
        <a:xfrm>
          <a:off x="95250" y="3343275"/>
          <a:ext cx="7981952" cy="2352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carbon impact and cost-benefit calculators </a:t>
          </a: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are intended to help hospitals estimate the project-level carbon and financial saving potential of certain initiatives relative to the business-as-usual scenario. The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results could be used to inform 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impact evaluation, business case development, and in some cases compare alternative scenarios.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Where feasible, these calculators take a life cycle approach and aim to capture whole life cycle emissions impacts. Some calculators are more detailed and customizable, while others provide higher-level estimates based on established models and public sources. The calculation boundary, methodology, assumptions, references, and key data sources are stated within each tool.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These calculators are intended for project-level estimation only and should not be used for organizational emissions accounting or cited as ISO-compliant life cycle assessments. Please contact us if you encounter any issues with these resources.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476250</xdr:colOff>
      <xdr:row>66</xdr:row>
      <xdr:rowOff>342900</xdr:rowOff>
    </xdr:from>
    <xdr:ext cx="8439150" cy="4286250"/>
    <xdr:graphicFrame macro="">
      <xdr:nvGraphicFramePr>
        <xdr:cNvPr id="1548299962" name="Chart 1">
          <a:extLst>
            <a:ext uri="{FF2B5EF4-FFF2-40B4-BE49-F238E27FC236}">
              <a16:creationId xmlns:a16="http://schemas.microsoft.com/office/drawing/2014/main" id="{00000000-0008-0000-0000-0000BA2E4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1114425</xdr:colOff>
      <xdr:row>9</xdr:row>
      <xdr:rowOff>133350</xdr:rowOff>
    </xdr:from>
    <xdr:ext cx="10325100" cy="6286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healthcare.ca/accelerating-decarboniz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liswaterproject.org/wp-content/blogs.dir/162/files/sites/162/2009/03/Greenhouse-Gas-and-Energy-Co-Benefits-of-Water-Conservation.pdf" TargetMode="External"/><Relationship Id="rId2" Type="http://schemas.openxmlformats.org/officeDocument/2006/relationships/hyperlink" Target="https://oee.nrcan.gc.ca/corporate/statistics/neud/dpa/calculator/refs.cfm" TargetMode="External"/><Relationship Id="rId1" Type="http://schemas.openxmlformats.org/officeDocument/2006/relationships/hyperlink" Target="https://upstreamsolutions.org/reuse-onsite/report-reuse-wins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rotectingwater.ca/our-watersheds/hamilton-region-source-protection-are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5F80-AB40-4082-B56B-934732B2162E}">
  <sheetPr>
    <tabColor rgb="FFFFC000"/>
  </sheetPr>
  <dimension ref="B8:B12"/>
  <sheetViews>
    <sheetView tabSelected="1" topLeftCell="A11" workbookViewId="0">
      <selection activeCell="A26" sqref="A26:XFD27"/>
    </sheetView>
  </sheetViews>
  <sheetFormatPr defaultRowHeight="15" x14ac:dyDescent="0.25"/>
  <cols>
    <col min="1" max="1" width="2.28515625" style="63" customWidth="1"/>
    <col min="2" max="16384" width="9.140625" style="63"/>
  </cols>
  <sheetData>
    <row r="8" spans="2:2" ht="18.75" x14ac:dyDescent="0.3">
      <c r="B8" s="64" t="s">
        <v>189</v>
      </c>
    </row>
    <row r="9" spans="2:2" ht="90.75" customHeight="1" x14ac:dyDescent="0.25"/>
    <row r="10" spans="2:2" x14ac:dyDescent="0.25">
      <c r="B10" s="65" t="s">
        <v>190</v>
      </c>
    </row>
    <row r="12" spans="2:2" ht="18.75" x14ac:dyDescent="0.3">
      <c r="B12" s="66" t="s">
        <v>191</v>
      </c>
    </row>
  </sheetData>
  <sheetProtection algorithmName="SHA-512" hashValue="TO1XQ+TwT7rRLNGVbSFGGLR0HupuqlSeMqCvV4w9dOkTqtPlNYGpIhT03RiYzpFLb+ppl3iURgdRao/nQWu1Mw==" saltValue="fIuv7F+q924dWYB2jwOPNw==" spinCount="100000" sheet="1" objects="1" scenarios="1"/>
  <hyperlinks>
    <hyperlink ref="B10" r:id="rId1" xr:uid="{953E8145-C41D-412D-A0AE-12694054273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zoomScale="85" zoomScaleNormal="85" workbookViewId="0">
      <selection activeCell="D102" sqref="D102"/>
    </sheetView>
  </sheetViews>
  <sheetFormatPr defaultColWidth="14.42578125" defaultRowHeight="15" customHeight="1" x14ac:dyDescent="0.25"/>
  <cols>
    <col min="1" max="1" width="3.42578125" customWidth="1"/>
    <col min="2" max="2" width="69.7109375" customWidth="1"/>
    <col min="3" max="3" width="54.7109375" customWidth="1"/>
    <col min="4" max="4" width="44.85546875" customWidth="1"/>
    <col min="5" max="5" width="48.42578125" customWidth="1"/>
    <col min="6" max="6" width="75.5703125" customWidth="1"/>
    <col min="7" max="7" width="85" customWidth="1"/>
    <col min="8" max="8" width="40.28515625" customWidth="1"/>
    <col min="9" max="26" width="8.7109375" customWidth="1"/>
  </cols>
  <sheetData>
    <row r="1" spans="1:26" ht="30" customHeight="1" x14ac:dyDescent="0.25">
      <c r="A1" s="1"/>
      <c r="B1" s="2" t="s">
        <v>0</v>
      </c>
      <c r="C1" s="3"/>
      <c r="D1" s="3"/>
      <c r="E1" s="4"/>
      <c r="F1" s="4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"/>
      <c r="B2" s="1"/>
      <c r="C2" s="1"/>
      <c r="D2" s="1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1"/>
      <c r="B3" s="6" t="s">
        <v>1</v>
      </c>
      <c r="C3" s="7" t="s">
        <v>2</v>
      </c>
      <c r="D3" s="1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1"/>
      <c r="B4" s="8" t="s">
        <v>3</v>
      </c>
      <c r="C4" s="9" t="s">
        <v>4</v>
      </c>
      <c r="D4" s="1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1"/>
      <c r="B5" s="78" t="s">
        <v>5</v>
      </c>
      <c r="C5" s="79" t="s">
        <v>6</v>
      </c>
      <c r="D5" s="1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1"/>
      <c r="B6" s="10"/>
      <c r="C6" s="11"/>
      <c r="D6" s="1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1"/>
      <c r="B7" s="12" t="s">
        <v>7</v>
      </c>
      <c r="C7" s="1" t="s">
        <v>8</v>
      </c>
      <c r="D7" s="1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1"/>
      <c r="B8" s="1"/>
      <c r="C8" s="1"/>
      <c r="D8" s="1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1"/>
      <c r="B9" s="13" t="s">
        <v>9</v>
      </c>
      <c r="C9" s="14" t="s">
        <v>10</v>
      </c>
      <c r="D9" s="14" t="s">
        <v>11</v>
      </c>
      <c r="E9" s="14" t="s">
        <v>12</v>
      </c>
      <c r="F9" s="14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1"/>
      <c r="B10" s="15" t="s">
        <v>14</v>
      </c>
      <c r="C10" s="68">
        <v>1200</v>
      </c>
      <c r="D10" s="69">
        <f>C10*(1+D24)/D27</f>
        <v>720</v>
      </c>
      <c r="E10" s="16" t="s">
        <v>15</v>
      </c>
      <c r="F10" s="16" t="s">
        <v>192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1"/>
      <c r="B11" s="15" t="s">
        <v>16</v>
      </c>
      <c r="C11" s="68">
        <v>365</v>
      </c>
      <c r="D11" s="68">
        <f>C11</f>
        <v>365</v>
      </c>
      <c r="E11" s="16" t="s">
        <v>17</v>
      </c>
      <c r="F11" s="16" t="s">
        <v>18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"/>
      <c r="B12" s="15" t="s">
        <v>19</v>
      </c>
      <c r="C12" s="70">
        <f t="shared" ref="C12:D12" si="0">C10*C11</f>
        <v>438000</v>
      </c>
      <c r="D12" s="70">
        <f t="shared" si="0"/>
        <v>262800</v>
      </c>
      <c r="E12" s="16" t="s">
        <v>15</v>
      </c>
      <c r="F12" s="16" t="s">
        <v>20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"/>
      <c r="B13" s="1"/>
      <c r="C13" s="1"/>
      <c r="D13" s="1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1"/>
      <c r="B14" s="12" t="s">
        <v>21</v>
      </c>
      <c r="C14" s="14" t="s">
        <v>10</v>
      </c>
      <c r="D14" s="14" t="s">
        <v>11</v>
      </c>
      <c r="E14" s="14" t="s">
        <v>12</v>
      </c>
      <c r="F14" s="14" t="s">
        <v>13</v>
      </c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"/>
      <c r="B15" s="15" t="s">
        <v>22</v>
      </c>
      <c r="C15" s="68" t="s">
        <v>23</v>
      </c>
      <c r="D15" s="68" t="s">
        <v>24</v>
      </c>
      <c r="E15" s="16"/>
      <c r="F15" s="16" t="s">
        <v>25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1"/>
      <c r="B16" s="15" t="s">
        <v>26</v>
      </c>
      <c r="C16" s="68" t="s">
        <v>27</v>
      </c>
      <c r="D16" s="68" t="s">
        <v>27</v>
      </c>
      <c r="E16" s="16"/>
      <c r="F16" s="16" t="s">
        <v>25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1"/>
      <c r="B17" s="16" t="s">
        <v>28</v>
      </c>
      <c r="C17" s="71"/>
      <c r="D17" s="72"/>
      <c r="E17" s="16" t="s">
        <v>29</v>
      </c>
      <c r="F17" s="16" t="s">
        <v>30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1"/>
      <c r="B18" s="15" t="s">
        <v>31</v>
      </c>
      <c r="C18" s="69">
        <v>20</v>
      </c>
      <c r="D18" s="68">
        <v>27</v>
      </c>
      <c r="E18" s="16" t="s">
        <v>32</v>
      </c>
      <c r="F18" s="16" t="s">
        <v>33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"/>
      <c r="B19" s="1"/>
      <c r="C19" s="1"/>
      <c r="D19" s="1"/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"/>
      <c r="B20" s="12" t="s">
        <v>34</v>
      </c>
      <c r="C20" s="14" t="s">
        <v>10</v>
      </c>
      <c r="D20" s="14" t="s">
        <v>11</v>
      </c>
      <c r="E20" s="14" t="s">
        <v>12</v>
      </c>
      <c r="F20" s="14" t="s">
        <v>13</v>
      </c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1"/>
      <c r="B21" s="15" t="s">
        <v>35</v>
      </c>
      <c r="C21" s="68" t="s">
        <v>36</v>
      </c>
      <c r="D21" s="68" t="s">
        <v>37</v>
      </c>
      <c r="E21" s="16" t="s">
        <v>38</v>
      </c>
      <c r="F21" s="16" t="s">
        <v>25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1"/>
      <c r="C22" s="1"/>
      <c r="D22" s="1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"/>
      <c r="B23" s="12" t="s">
        <v>39</v>
      </c>
      <c r="C23" s="1"/>
      <c r="D23" s="12" t="s">
        <v>11</v>
      </c>
      <c r="E23" s="14" t="s">
        <v>12</v>
      </c>
      <c r="F23" s="14" t="s">
        <v>13</v>
      </c>
      <c r="G23" s="12" t="s">
        <v>40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"/>
      <c r="B24" s="85" t="s">
        <v>41</v>
      </c>
      <c r="C24" s="17" t="s">
        <v>42</v>
      </c>
      <c r="D24" s="73">
        <v>0.2</v>
      </c>
      <c r="E24" s="18" t="s">
        <v>38</v>
      </c>
      <c r="F24" s="16" t="s">
        <v>43</v>
      </c>
      <c r="G24" s="15" t="s">
        <v>44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"/>
      <c r="B25" s="86"/>
      <c r="C25" s="17" t="s">
        <v>45</v>
      </c>
      <c r="D25" s="69">
        <v>200</v>
      </c>
      <c r="E25" s="18" t="s">
        <v>38</v>
      </c>
      <c r="F25" s="16" t="s">
        <v>46</v>
      </c>
      <c r="G25" s="19" t="s">
        <v>47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"/>
      <c r="B26" s="86"/>
      <c r="C26" s="20" t="s">
        <v>48</v>
      </c>
      <c r="D26" s="74">
        <f>1/D25</f>
        <v>5.0000000000000001E-3</v>
      </c>
      <c r="E26" s="18" t="s">
        <v>38</v>
      </c>
      <c r="F26" s="16" t="s">
        <v>49</v>
      </c>
      <c r="G26" s="1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86"/>
      <c r="C27" s="17" t="s">
        <v>50</v>
      </c>
      <c r="D27" s="68">
        <v>2</v>
      </c>
      <c r="E27" s="16" t="s">
        <v>51</v>
      </c>
      <c r="F27" s="21" t="s">
        <v>52</v>
      </c>
      <c r="G27" s="1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87"/>
      <c r="C28" s="17" t="s">
        <v>53</v>
      </c>
      <c r="D28" s="72">
        <v>1</v>
      </c>
      <c r="E28" s="16" t="s">
        <v>54</v>
      </c>
      <c r="F28" s="16" t="s">
        <v>55</v>
      </c>
      <c r="G28" s="19" t="s">
        <v>56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85" t="s">
        <v>57</v>
      </c>
      <c r="C29" s="17" t="s">
        <v>58</v>
      </c>
      <c r="D29" s="68">
        <v>0</v>
      </c>
      <c r="E29" s="16" t="s">
        <v>59</v>
      </c>
      <c r="F29" s="16" t="s">
        <v>60</v>
      </c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86"/>
      <c r="C30" s="17" t="s">
        <v>61</v>
      </c>
      <c r="D30" s="68">
        <v>0</v>
      </c>
      <c r="E30" s="16" t="s">
        <v>62</v>
      </c>
      <c r="F30" s="16" t="s">
        <v>63</v>
      </c>
      <c r="G30" s="1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87"/>
      <c r="C31" s="17" t="s">
        <v>64</v>
      </c>
      <c r="D31" s="68">
        <v>0</v>
      </c>
      <c r="E31" s="16" t="s">
        <v>65</v>
      </c>
      <c r="F31" s="16" t="s">
        <v>66</v>
      </c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85" t="s">
        <v>67</v>
      </c>
      <c r="C32" s="17" t="s">
        <v>68</v>
      </c>
      <c r="D32" s="68" t="s">
        <v>77</v>
      </c>
      <c r="E32" s="18" t="s">
        <v>38</v>
      </c>
      <c r="F32" s="16" t="s">
        <v>25</v>
      </c>
      <c r="G32" s="15" t="s">
        <v>38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86"/>
      <c r="C33" s="17" t="s">
        <v>70</v>
      </c>
      <c r="D33" s="80">
        <f>_xlfn.XLOOKUP(D32,C34:C37,D34:D37,,0,1)</f>
        <v>0.16866943729797479</v>
      </c>
      <c r="E33" s="16" t="s">
        <v>71</v>
      </c>
      <c r="F33" s="16" t="s">
        <v>72</v>
      </c>
      <c r="G33" s="15" t="s">
        <v>38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86"/>
      <c r="C34" s="22" t="s">
        <v>69</v>
      </c>
      <c r="D34" s="75"/>
      <c r="E34" s="16" t="s">
        <v>71</v>
      </c>
      <c r="F34" s="16" t="s">
        <v>73</v>
      </c>
      <c r="G34" s="15" t="s">
        <v>44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86"/>
      <c r="C35" s="22" t="s">
        <v>74</v>
      </c>
      <c r="D35" s="67">
        <f>86650/345600</f>
        <v>0.25072337962962965</v>
      </c>
      <c r="E35" s="16" t="s">
        <v>71</v>
      </c>
      <c r="F35" s="16" t="s">
        <v>75</v>
      </c>
      <c r="G35" s="88" t="s">
        <v>76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86"/>
      <c r="C36" s="22" t="s">
        <v>77</v>
      </c>
      <c r="D36" s="67">
        <f>255686/1515900</f>
        <v>0.16866943729797479</v>
      </c>
      <c r="E36" s="16" t="s">
        <v>71</v>
      </c>
      <c r="F36" s="16" t="s">
        <v>78</v>
      </c>
      <c r="G36" s="8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87"/>
      <c r="C37" s="22" t="s">
        <v>79</v>
      </c>
      <c r="D37" s="67">
        <f>643645/4009500</f>
        <v>0.160529991270732</v>
      </c>
      <c r="E37" s="16" t="s">
        <v>71</v>
      </c>
      <c r="F37" s="16" t="s">
        <v>80</v>
      </c>
      <c r="G37" s="2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85" t="s">
        <v>81</v>
      </c>
      <c r="C38" s="17" t="s">
        <v>82</v>
      </c>
      <c r="D38" s="76" t="s">
        <v>69</v>
      </c>
      <c r="E38" s="16"/>
      <c r="F38" s="16" t="s">
        <v>25</v>
      </c>
      <c r="G38" s="15" t="s">
        <v>38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86"/>
      <c r="C39" s="17" t="s">
        <v>83</v>
      </c>
      <c r="D39" s="80">
        <f>_xlfn.XLOOKUP(D38,C40:C43,D40:D43,,0,1)</f>
        <v>0</v>
      </c>
      <c r="E39" s="16" t="s">
        <v>84</v>
      </c>
      <c r="F39" s="16" t="s">
        <v>72</v>
      </c>
      <c r="G39" s="15" t="s">
        <v>38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86"/>
      <c r="C40" s="22" t="s">
        <v>69</v>
      </c>
      <c r="D40" s="75"/>
      <c r="E40" s="16" t="s">
        <v>84</v>
      </c>
      <c r="F40" s="16" t="s">
        <v>73</v>
      </c>
      <c r="G40" s="15" t="s">
        <v>44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86"/>
      <c r="C41" s="22" t="s">
        <v>74</v>
      </c>
      <c r="D41" s="67">
        <f>8258/345600</f>
        <v>2.3894675925925927E-2</v>
      </c>
      <c r="E41" s="16" t="s">
        <v>84</v>
      </c>
      <c r="F41" s="16" t="s">
        <v>85</v>
      </c>
      <c r="G41" s="88" t="s">
        <v>76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"/>
      <c r="B42" s="86"/>
      <c r="C42" s="22" t="s">
        <v>77</v>
      </c>
      <c r="D42" s="67">
        <f>37703/1515900</f>
        <v>2.4871693383468566E-2</v>
      </c>
      <c r="E42" s="16" t="s">
        <v>84</v>
      </c>
      <c r="F42" s="16" t="s">
        <v>86</v>
      </c>
      <c r="G42" s="8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"/>
      <c r="B43" s="87"/>
      <c r="C43" s="22" t="s">
        <v>79</v>
      </c>
      <c r="D43" s="67">
        <f>102229/4009500</f>
        <v>2.5496695348547201E-2</v>
      </c>
      <c r="E43" s="16" t="s">
        <v>84</v>
      </c>
      <c r="F43" s="16" t="s">
        <v>87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1"/>
      <c r="B45" s="12" t="s">
        <v>88</v>
      </c>
      <c r="C45" s="14" t="s">
        <v>10</v>
      </c>
      <c r="D45" s="14" t="s">
        <v>11</v>
      </c>
      <c r="E45" s="14" t="s">
        <v>12</v>
      </c>
      <c r="F45" s="14" t="s">
        <v>13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1"/>
      <c r="B46" s="15" t="s">
        <v>89</v>
      </c>
      <c r="C46" s="73">
        <v>0</v>
      </c>
      <c r="D46" s="73">
        <v>1</v>
      </c>
      <c r="E46" s="15" t="s">
        <v>38</v>
      </c>
      <c r="F46" s="88" t="s">
        <v>90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1"/>
      <c r="B47" s="15" t="s">
        <v>91</v>
      </c>
      <c r="C47" s="73">
        <v>0</v>
      </c>
      <c r="D47" s="73">
        <v>0</v>
      </c>
      <c r="E47" s="15" t="s">
        <v>38</v>
      </c>
      <c r="F47" s="8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1"/>
      <c r="B48" s="15" t="s">
        <v>92</v>
      </c>
      <c r="C48" s="73">
        <v>1</v>
      </c>
      <c r="D48" s="73">
        <v>0</v>
      </c>
      <c r="E48" s="15" t="s">
        <v>38</v>
      </c>
      <c r="F48" s="8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1"/>
      <c r="B49" s="1"/>
      <c r="C49" s="1"/>
      <c r="D49" s="1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"/>
      <c r="B50" s="12" t="s">
        <v>93</v>
      </c>
      <c r="C50" s="1"/>
      <c r="D50" s="1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"/>
      <c r="B51" s="12"/>
      <c r="C51" s="89" t="s">
        <v>194</v>
      </c>
      <c r="D51" s="90"/>
      <c r="E51" s="90"/>
      <c r="F51" s="9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12" t="s">
        <v>94</v>
      </c>
      <c r="C52" s="24" t="s">
        <v>95</v>
      </c>
      <c r="D52" s="24" t="s">
        <v>96</v>
      </c>
      <c r="E52" s="24" t="s">
        <v>37</v>
      </c>
      <c r="F52" s="24" t="s">
        <v>97</v>
      </c>
      <c r="G52" s="25" t="s">
        <v>13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24" t="s">
        <v>36</v>
      </c>
      <c r="C53" s="83">
        <v>8579</v>
      </c>
      <c r="D53" s="84">
        <v>7089</v>
      </c>
      <c r="E53" s="81">
        <v>50</v>
      </c>
      <c r="F53" s="84">
        <v>0</v>
      </c>
      <c r="G53" s="88" t="s">
        <v>98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24" t="s">
        <v>37</v>
      </c>
      <c r="C54" s="83">
        <v>0</v>
      </c>
      <c r="D54" s="84">
        <v>0</v>
      </c>
      <c r="E54" s="82">
        <v>50</v>
      </c>
      <c r="F54" s="84">
        <v>0</v>
      </c>
      <c r="G54" s="8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"/>
      <c r="B55" s="24" t="s">
        <v>99</v>
      </c>
      <c r="C55" s="83">
        <v>0</v>
      </c>
      <c r="D55" s="84">
        <v>0</v>
      </c>
      <c r="E55" s="84">
        <v>0</v>
      </c>
      <c r="F55" s="81">
        <v>1174</v>
      </c>
      <c r="G55" s="8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"/>
      <c r="B56" s="15" t="s">
        <v>100</v>
      </c>
      <c r="C56" s="77" t="s">
        <v>101</v>
      </c>
      <c r="D56" s="68" t="s">
        <v>102</v>
      </c>
      <c r="E56" s="68" t="s">
        <v>103</v>
      </c>
      <c r="F56" s="68" t="s">
        <v>104</v>
      </c>
      <c r="G56" s="8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"/>
      <c r="B57" s="1"/>
      <c r="C57" s="1"/>
      <c r="D57" s="1"/>
      <c r="E57" s="1"/>
      <c r="F57" s="1"/>
      <c r="G57" s="2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"/>
      <c r="B58" s="13" t="s">
        <v>105</v>
      </c>
      <c r="C58" s="14" t="s">
        <v>10</v>
      </c>
      <c r="D58" s="14" t="s">
        <v>106</v>
      </c>
      <c r="E58" s="14" t="s">
        <v>12</v>
      </c>
      <c r="F58" s="14" t="s">
        <v>13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"/>
      <c r="B59" s="24" t="s">
        <v>107</v>
      </c>
      <c r="C59" s="72"/>
      <c r="D59" s="72"/>
      <c r="E59" s="16" t="s">
        <v>108</v>
      </c>
      <c r="F59" s="16" t="s">
        <v>109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"/>
      <c r="B60" s="24" t="s">
        <v>110</v>
      </c>
      <c r="C60" s="72"/>
      <c r="D60" s="72"/>
      <c r="E60" s="16" t="s">
        <v>111</v>
      </c>
      <c r="F60" s="88" t="s">
        <v>112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1"/>
      <c r="B61" s="24" t="s">
        <v>113</v>
      </c>
      <c r="C61" s="72"/>
      <c r="D61" s="72"/>
      <c r="E61" s="16" t="s">
        <v>114</v>
      </c>
      <c r="F61" s="8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"/>
      <c r="B62" s="24" t="s">
        <v>115</v>
      </c>
      <c r="C62" s="72"/>
      <c r="D62" s="72"/>
      <c r="E62" s="16" t="s">
        <v>116</v>
      </c>
      <c r="F62" s="16" t="s">
        <v>117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"/>
      <c r="B63" s="24" t="s">
        <v>118</v>
      </c>
      <c r="C63" s="72"/>
      <c r="D63" s="72"/>
      <c r="E63" s="16" t="s">
        <v>119</v>
      </c>
      <c r="F63" s="16" t="s">
        <v>55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"/>
      <c r="B64" s="1"/>
      <c r="C64" s="1"/>
      <c r="D64" s="1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"/>
      <c r="B65" s="28" t="s">
        <v>120</v>
      </c>
      <c r="C65" s="28"/>
      <c r="D65" s="28"/>
      <c r="E65" s="29"/>
      <c r="F65" s="29"/>
      <c r="G65" s="30"/>
      <c r="H65" s="3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1"/>
      <c r="C66" s="1"/>
      <c r="D66" s="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12" t="s">
        <v>121</v>
      </c>
      <c r="C67" s="12" t="s">
        <v>122</v>
      </c>
      <c r="D67" s="12" t="s">
        <v>12</v>
      </c>
      <c r="E67" s="14" t="s">
        <v>13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5.5" customHeight="1" x14ac:dyDescent="0.25">
      <c r="A68" s="1"/>
      <c r="B68" s="26" t="s">
        <v>123</v>
      </c>
      <c r="C68" s="31">
        <f>(C12*C18/1000000)-(D12*(D26+D24))*D18/1000000</f>
        <v>7.3054019999999991</v>
      </c>
      <c r="D68" s="26" t="s">
        <v>124</v>
      </c>
      <c r="E68" s="16" t="s">
        <v>125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1"/>
      <c r="C69" s="32"/>
      <c r="D69" s="1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12" t="s">
        <v>126</v>
      </c>
      <c r="C70" s="1"/>
      <c r="D70" s="12"/>
      <c r="E70" s="14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1"/>
      <c r="C71" s="12" t="s">
        <v>127</v>
      </c>
      <c r="D71" s="33" t="s">
        <v>128</v>
      </c>
      <c r="E71" s="33" t="s">
        <v>129</v>
      </c>
      <c r="F71" s="34"/>
      <c r="G71" s="34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26" t="s">
        <v>130</v>
      </c>
      <c r="C72" s="35">
        <f>SUM(C73:C77)</f>
        <v>41470.287708173826</v>
      </c>
      <c r="D72" s="31">
        <f t="shared" ref="D72" si="1">SUM(D73:D77)</f>
        <v>18689.164182057775</v>
      </c>
      <c r="E72" s="31">
        <f t="shared" ref="E72:E77" si="2">C72-D72</f>
        <v>22781.123526116051</v>
      </c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24" t="s">
        <v>131</v>
      </c>
      <c r="C73" s="36">
        <f>IF(C16="Generic", _xlfn.XLOOKUP(C15,B92:B95,D92:D95,,0,1),C17)*(C18*C12/1000)</f>
        <v>37001.26666666667</v>
      </c>
      <c r="D73" s="36">
        <f>IF(D16="Generic", _xlfn.XLOOKUP(D15,B92:B95,D92:D95,,0,1),D17)*(D12*(1+D26)*D18/1000)</f>
        <v>18380.864985914159</v>
      </c>
      <c r="E73" s="36">
        <f t="shared" si="2"/>
        <v>18620.401680752511</v>
      </c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24" t="s">
        <v>132</v>
      </c>
      <c r="C74" s="36">
        <f>(C18*C12/1000000)*_xlfn.XLOOKUP(C21,B106:B108,G106:G108,,0,1)</f>
        <v>3213.7092803999999</v>
      </c>
      <c r="D74" s="36">
        <f>(D12*(1+D26)*D18/1000000)*_xlfn.XLOOKUP(D21,B106:B108,G106:G108,,0,1)</f>
        <v>225.09247706999997</v>
      </c>
      <c r="E74" s="36">
        <f>C74-D74</f>
        <v>2988.61680333</v>
      </c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24" t="s">
        <v>133</v>
      </c>
      <c r="C75" s="36">
        <v>0</v>
      </c>
      <c r="D75" s="36">
        <f>D12*(1-D24)*D27*(D33*C112/1000+D39*C115)</f>
        <v>3.0357506382882242</v>
      </c>
      <c r="E75" s="36">
        <f t="shared" si="2"/>
        <v>-3.0357506382882242</v>
      </c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24" t="s">
        <v>134</v>
      </c>
      <c r="C76" s="36">
        <v>0</v>
      </c>
      <c r="D76" s="36">
        <f>C98*(D30*D18/1000000)*(D29*D31)</f>
        <v>0</v>
      </c>
      <c r="E76" s="36">
        <f t="shared" si="2"/>
        <v>0</v>
      </c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24" t="s">
        <v>135</v>
      </c>
      <c r="C77" s="37">
        <f>IF(C15=B119,SUMPRODUCT(C46:C48,D119:D121),IF(C15=B122,SUMPRODUCT(C46:C48,D122:D124),IF(C15=B125, SUMPRODUCT(C46:C48,D125:D127),SUMPRODUCT(C46:C48,D128:D130))))*(C12*C18/1000)</f>
        <v>1255.3117611071611</v>
      </c>
      <c r="D77" s="38">
        <f>IF(D15=B119,SUMPRODUCT(D46:D48,D119:D121),IF(C15=B122,SUMPRODUCT(D46:D48,D122:D124),IF(C15=B125, SUMPRODUCT(D46:D48,D125:D127),SUMPRODUCT(D46:D48,D128:D130))))*(D12*(D24+D26)*D18/1000)</f>
        <v>80.170968435324681</v>
      </c>
      <c r="E77" s="36">
        <f t="shared" si="2"/>
        <v>1175.1407926718364</v>
      </c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39"/>
      <c r="C78" s="40"/>
      <c r="D78" s="41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26" t="s">
        <v>136</v>
      </c>
      <c r="C79" s="31">
        <f>E72/1000/3.26*15021</f>
        <v>104967.8700876654</v>
      </c>
      <c r="D79" s="42" t="s">
        <v>137</v>
      </c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1"/>
      <c r="C80" s="1"/>
      <c r="D80" s="1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12" t="s">
        <v>138</v>
      </c>
      <c r="C81" s="14" t="s">
        <v>10</v>
      </c>
      <c r="D81" s="14" t="s">
        <v>11</v>
      </c>
      <c r="E81" s="14" t="s">
        <v>12</v>
      </c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26" t="s">
        <v>139</v>
      </c>
      <c r="C82" s="31">
        <f t="shared" ref="C82:D82" si="3">SUM(C83:C87)</f>
        <v>0</v>
      </c>
      <c r="D82" s="31">
        <f t="shared" si="3"/>
        <v>0</v>
      </c>
      <c r="E82" s="43" t="s">
        <v>140</v>
      </c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24" t="s">
        <v>107</v>
      </c>
      <c r="C83" s="36">
        <f>C59*C12</f>
        <v>0</v>
      </c>
      <c r="D83" s="36">
        <f>D59*(1+D26)*D12</f>
        <v>0</v>
      </c>
      <c r="E83" s="23" t="s">
        <v>140</v>
      </c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24" t="s">
        <v>110</v>
      </c>
      <c r="C84" s="36">
        <v>0</v>
      </c>
      <c r="D84" s="36">
        <f>D12*(1-D24)*D27*D33*D60</f>
        <v>0</v>
      </c>
      <c r="E84" s="23" t="s">
        <v>140</v>
      </c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24" t="s">
        <v>113</v>
      </c>
      <c r="C85" s="36">
        <v>0</v>
      </c>
      <c r="D85" s="36">
        <f>D12*(1-D24)*D27*D39*D61</f>
        <v>0</v>
      </c>
      <c r="E85" s="23" t="s">
        <v>140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24" t="s">
        <v>115</v>
      </c>
      <c r="C86" s="36">
        <f>C62*(C12*C18/1000000)</f>
        <v>0</v>
      </c>
      <c r="D86" s="36">
        <f>D62*(D12*D18*D26/1000000)</f>
        <v>0</v>
      </c>
      <c r="E86" s="23" t="s">
        <v>140</v>
      </c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24" t="s">
        <v>141</v>
      </c>
      <c r="C87" s="36">
        <v>0</v>
      </c>
      <c r="D87" s="36">
        <f>D63*(D12*(1-D24)*D27*D28/60)</f>
        <v>0</v>
      </c>
      <c r="E87" s="23" t="s">
        <v>140</v>
      </c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1"/>
      <c r="C88" s="1"/>
      <c r="D88" s="1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44" t="s">
        <v>142</v>
      </c>
      <c r="C89" s="44"/>
      <c r="D89" s="44"/>
      <c r="E89" s="45"/>
      <c r="F89" s="45"/>
      <c r="G89" s="46"/>
      <c r="H89" s="4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1"/>
      <c r="C90" s="1"/>
      <c r="D90" s="1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12" t="s">
        <v>143</v>
      </c>
      <c r="C91" s="12" t="s">
        <v>144</v>
      </c>
      <c r="D91" s="12" t="s">
        <v>122</v>
      </c>
      <c r="E91" s="12" t="s">
        <v>12</v>
      </c>
      <c r="F91" s="14" t="s">
        <v>13</v>
      </c>
      <c r="G91" s="14" t="s">
        <v>40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15" t="s">
        <v>23</v>
      </c>
      <c r="C92" s="15" t="s">
        <v>27</v>
      </c>
      <c r="D92" s="47">
        <f>76.03/18</f>
        <v>4.2238888888888892</v>
      </c>
      <c r="E92" s="15" t="s">
        <v>29</v>
      </c>
      <c r="F92" s="16" t="s">
        <v>145</v>
      </c>
      <c r="G92" s="16" t="s">
        <v>146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15" t="s">
        <v>24</v>
      </c>
      <c r="C93" s="15" t="s">
        <v>27</v>
      </c>
      <c r="D93" s="48">
        <f>2577.57172/1000</f>
        <v>2.5775717199999999</v>
      </c>
      <c r="E93" s="15" t="s">
        <v>29</v>
      </c>
      <c r="F93" s="92" t="s">
        <v>147</v>
      </c>
      <c r="G93" s="49" t="s">
        <v>148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15" t="s">
        <v>149</v>
      </c>
      <c r="C94" s="15" t="s">
        <v>27</v>
      </c>
      <c r="D94" s="50">
        <f>2863.90131/1000</f>
        <v>2.8639013100000001</v>
      </c>
      <c r="E94" s="15" t="s">
        <v>29</v>
      </c>
      <c r="F94" s="86"/>
      <c r="G94" s="5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15" t="s">
        <v>150</v>
      </c>
      <c r="C95" s="15" t="s">
        <v>27</v>
      </c>
      <c r="D95" s="48">
        <f>1402.76667/1000</f>
        <v>1.4027666699999999</v>
      </c>
      <c r="E95" s="15" t="s">
        <v>29</v>
      </c>
      <c r="F95" s="87"/>
      <c r="G95" s="5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1"/>
      <c r="C96" s="1"/>
      <c r="D96" s="1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12" t="s">
        <v>151</v>
      </c>
      <c r="C97" s="12" t="s">
        <v>122</v>
      </c>
      <c r="D97" s="12" t="s">
        <v>12</v>
      </c>
      <c r="E97" s="14" t="s">
        <v>13</v>
      </c>
      <c r="F97" s="14" t="s">
        <v>40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24" t="s">
        <v>103</v>
      </c>
      <c r="C98" s="53">
        <v>0.63129999999999997</v>
      </c>
      <c r="D98" s="15" t="s">
        <v>152</v>
      </c>
      <c r="E98" s="54" t="s">
        <v>153</v>
      </c>
      <c r="F98" s="93" t="s">
        <v>154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24" t="s">
        <v>104</v>
      </c>
      <c r="C99" s="53">
        <v>0.52761000000000002</v>
      </c>
      <c r="D99" s="15" t="s">
        <v>152</v>
      </c>
      <c r="E99" s="94" t="s">
        <v>155</v>
      </c>
      <c r="F99" s="8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24" t="s">
        <v>156</v>
      </c>
      <c r="C100" s="53">
        <v>0.36362</v>
      </c>
      <c r="D100" s="15" t="s">
        <v>152</v>
      </c>
      <c r="E100" s="95"/>
      <c r="F100" s="8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15" t="s">
        <v>101</v>
      </c>
      <c r="C101" s="55">
        <v>1.6119999999999999E-2</v>
      </c>
      <c r="D101" s="15" t="s">
        <v>152</v>
      </c>
      <c r="E101" s="88" t="s">
        <v>157</v>
      </c>
      <c r="F101" s="8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15" t="s">
        <v>102</v>
      </c>
      <c r="C102" s="55">
        <v>2.7789999999999999E-2</v>
      </c>
      <c r="D102" s="15" t="s">
        <v>152</v>
      </c>
      <c r="E102" s="87"/>
      <c r="F102" s="8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1"/>
      <c r="C103" s="1"/>
      <c r="D103" s="1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12"/>
      <c r="C104" s="97" t="s">
        <v>158</v>
      </c>
      <c r="D104" s="98"/>
      <c r="E104" s="98"/>
      <c r="F104" s="98"/>
      <c r="G104" s="9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56" t="s">
        <v>94</v>
      </c>
      <c r="C105" s="24" t="s">
        <v>95</v>
      </c>
      <c r="D105" s="24" t="s">
        <v>96</v>
      </c>
      <c r="E105" s="24" t="s">
        <v>37</v>
      </c>
      <c r="F105" s="24" t="s">
        <v>97</v>
      </c>
      <c r="G105" s="15" t="s">
        <v>159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24" t="s">
        <v>36</v>
      </c>
      <c r="C106" s="57">
        <f t="shared" ref="C106:F108" si="4">C53*_xlfn.XLOOKUP(C$56,$B$98:$B$102,$C$98:$C$102,,0,1)</f>
        <v>138.29347999999999</v>
      </c>
      <c r="D106" s="57">
        <f t="shared" si="4"/>
        <v>197.00331</v>
      </c>
      <c r="E106" s="57">
        <f t="shared" si="4"/>
        <v>31.564999999999998</v>
      </c>
      <c r="F106" s="57">
        <f t="shared" si="4"/>
        <v>0</v>
      </c>
      <c r="G106" s="58">
        <f t="shared" ref="G106:G108" si="5">SUM(C106:F106)</f>
        <v>366.86178999999998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24" t="s">
        <v>37</v>
      </c>
      <c r="C107" s="57">
        <f t="shared" si="4"/>
        <v>0</v>
      </c>
      <c r="D107" s="57">
        <f t="shared" si="4"/>
        <v>0</v>
      </c>
      <c r="E107" s="57">
        <f t="shared" si="4"/>
        <v>31.564999999999998</v>
      </c>
      <c r="F107" s="57">
        <f t="shared" si="4"/>
        <v>0</v>
      </c>
      <c r="G107" s="58">
        <f t="shared" si="5"/>
        <v>31.564999999999998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24" t="s">
        <v>99</v>
      </c>
      <c r="C108" s="57">
        <f t="shared" si="4"/>
        <v>0</v>
      </c>
      <c r="D108" s="57">
        <f t="shared" si="4"/>
        <v>0</v>
      </c>
      <c r="E108" s="57">
        <f t="shared" si="4"/>
        <v>0</v>
      </c>
      <c r="F108" s="57">
        <f t="shared" si="4"/>
        <v>619.41413999999997</v>
      </c>
      <c r="G108" s="58">
        <f t="shared" si="5"/>
        <v>619.41413999999997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1"/>
      <c r="C109" s="1"/>
      <c r="D109" s="1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12" t="s">
        <v>160</v>
      </c>
      <c r="C110" s="12" t="s">
        <v>122</v>
      </c>
      <c r="D110" s="12" t="s">
        <v>12</v>
      </c>
      <c r="E110" s="14" t="s">
        <v>13</v>
      </c>
      <c r="F110" s="14" t="s">
        <v>40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15" t="s">
        <v>161</v>
      </c>
      <c r="C111" s="15">
        <v>0.57999999999999996</v>
      </c>
      <c r="D111" s="15" t="s">
        <v>162</v>
      </c>
      <c r="E111" s="16" t="s">
        <v>163</v>
      </c>
      <c r="F111" s="59" t="s">
        <v>164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15" t="s">
        <v>165</v>
      </c>
      <c r="C112" s="53">
        <f>C111*C115</f>
        <v>4.2803999999999995E-2</v>
      </c>
      <c r="D112" s="15" t="s">
        <v>166</v>
      </c>
      <c r="E112" s="15" t="s">
        <v>167</v>
      </c>
      <c r="F112" s="59" t="s">
        <v>164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1"/>
      <c r="C113" s="1"/>
      <c r="D113" s="1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12" t="s">
        <v>168</v>
      </c>
      <c r="C114" s="12" t="s">
        <v>122</v>
      </c>
      <c r="D114" s="12" t="s">
        <v>12</v>
      </c>
      <c r="E114" s="14" t="s">
        <v>13</v>
      </c>
      <c r="F114" s="14" t="s">
        <v>40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23" t="s">
        <v>169</v>
      </c>
      <c r="C115" s="58">
        <f>73.8/1000</f>
        <v>7.3799999999999991E-2</v>
      </c>
      <c r="D115" s="15" t="s">
        <v>170</v>
      </c>
      <c r="E115" s="16"/>
      <c r="F115" s="16" t="s">
        <v>171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1"/>
      <c r="C116" s="1"/>
      <c r="D116" s="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12" t="s">
        <v>172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12"/>
      <c r="C118" s="12" t="s">
        <v>173</v>
      </c>
      <c r="D118" s="60" t="s">
        <v>122</v>
      </c>
      <c r="E118" s="12" t="s">
        <v>12</v>
      </c>
      <c r="F118" s="14" t="s">
        <v>13</v>
      </c>
      <c r="G118" s="14" t="s">
        <v>174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96" t="s">
        <v>23</v>
      </c>
      <c r="C119" s="15" t="s">
        <v>89</v>
      </c>
      <c r="D119" s="58">
        <v>0</v>
      </c>
      <c r="E119" s="15" t="s">
        <v>29</v>
      </c>
      <c r="F119" s="96" t="s">
        <v>175</v>
      </c>
      <c r="G119" s="93" t="s">
        <v>176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86"/>
      <c r="C120" s="15" t="s">
        <v>91</v>
      </c>
      <c r="D120" s="58">
        <v>0.59524793730055059</v>
      </c>
      <c r="E120" s="15" t="s">
        <v>29</v>
      </c>
      <c r="F120" s="86"/>
      <c r="G120" s="8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87"/>
      <c r="C121" s="15" t="s">
        <v>92</v>
      </c>
      <c r="D121" s="58">
        <v>0.14330042935013254</v>
      </c>
      <c r="E121" s="15" t="s">
        <v>29</v>
      </c>
      <c r="F121" s="87"/>
      <c r="G121" s="8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96" t="s">
        <v>24</v>
      </c>
      <c r="C122" s="15" t="s">
        <v>89</v>
      </c>
      <c r="D122" s="58">
        <f>22.046/1000</f>
        <v>2.2046E-2</v>
      </c>
      <c r="E122" s="15" t="s">
        <v>29</v>
      </c>
      <c r="F122" s="88" t="s">
        <v>193</v>
      </c>
      <c r="G122" s="8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86"/>
      <c r="C123" s="15" t="s">
        <v>91</v>
      </c>
      <c r="D123" s="58">
        <f>242.508/1000</f>
        <v>0.242508</v>
      </c>
      <c r="E123" s="15" t="s">
        <v>29</v>
      </c>
      <c r="F123" s="86"/>
      <c r="G123" s="8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87"/>
      <c r="C124" s="15" t="s">
        <v>92</v>
      </c>
      <c r="D124" s="58">
        <v>0</v>
      </c>
      <c r="E124" s="15" t="s">
        <v>29</v>
      </c>
      <c r="F124" s="87"/>
      <c r="G124" s="8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96" t="s">
        <v>149</v>
      </c>
      <c r="C125" s="15" t="s">
        <v>89</v>
      </c>
      <c r="D125" s="58">
        <v>0.3527395184003263</v>
      </c>
      <c r="E125" s="15" t="s">
        <v>29</v>
      </c>
      <c r="F125" s="96" t="s">
        <v>177</v>
      </c>
      <c r="G125" s="8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86"/>
      <c r="C126" s="15" t="s">
        <v>91</v>
      </c>
      <c r="D126" s="58">
        <v>2.2046219900020394E-2</v>
      </c>
      <c r="E126" s="15" t="s">
        <v>29</v>
      </c>
      <c r="F126" s="86"/>
      <c r="G126" s="8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87"/>
      <c r="C127" s="15" t="s">
        <v>92</v>
      </c>
      <c r="D127" s="58">
        <v>0</v>
      </c>
      <c r="E127" s="53" t="s">
        <v>29</v>
      </c>
      <c r="F127" s="87"/>
      <c r="G127" s="8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96" t="s">
        <v>150</v>
      </c>
      <c r="C128" s="15" t="s">
        <v>89</v>
      </c>
      <c r="D128" s="58">
        <v>5.5115549750050986E-2</v>
      </c>
      <c r="E128" s="53" t="s">
        <v>29</v>
      </c>
      <c r="F128" s="15" t="s">
        <v>178</v>
      </c>
      <c r="G128" s="8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86"/>
      <c r="C129" s="15" t="s">
        <v>91</v>
      </c>
      <c r="D129" s="58">
        <v>2.2046219900020394E-2</v>
      </c>
      <c r="E129" s="53" t="s">
        <v>29</v>
      </c>
      <c r="F129" s="15" t="s">
        <v>178</v>
      </c>
      <c r="G129" s="8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87"/>
      <c r="C130" s="15" t="s">
        <v>92</v>
      </c>
      <c r="D130" s="58">
        <v>0</v>
      </c>
      <c r="E130" s="53" t="s">
        <v>29</v>
      </c>
      <c r="F130" s="15" t="s">
        <v>178</v>
      </c>
      <c r="G130" s="8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1"/>
      <c r="C142" s="1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1"/>
      <c r="C143" s="1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1"/>
      <c r="C144" s="1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1"/>
      <c r="C145" s="1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1"/>
      <c r="C146" s="1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1"/>
      <c r="C147" s="1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1"/>
      <c r="C148" s="1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1"/>
      <c r="C149" s="1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1"/>
      <c r="C150" s="1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1"/>
      <c r="C151" s="1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1"/>
      <c r="C152" s="1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1"/>
      <c r="C153" s="1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1"/>
      <c r="C154" s="1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1"/>
      <c r="C155" s="1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1"/>
      <c r="C156" s="1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1"/>
      <c r="C157" s="1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1"/>
      <c r="C158" s="1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1"/>
      <c r="C159" s="1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1"/>
      <c r="C160" s="1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1"/>
      <c r="C161" s="1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1"/>
      <c r="C162" s="1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1"/>
      <c r="C163" s="1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1"/>
      <c r="C164" s="1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1"/>
      <c r="C165" s="1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1"/>
      <c r="C166" s="1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1"/>
      <c r="C167" s="1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1"/>
      <c r="C168" s="1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1"/>
      <c r="C169" s="1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1"/>
      <c r="C170" s="1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1"/>
      <c r="C171" s="1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1"/>
      <c r="C172" s="1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1"/>
      <c r="C173" s="1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1"/>
      <c r="C174" s="1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1"/>
      <c r="C175" s="1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1"/>
      <c r="C176" s="1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1"/>
      <c r="C177" s="1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1"/>
      <c r="C178" s="1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1"/>
      <c r="C179" s="1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1"/>
      <c r="C180" s="1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1"/>
      <c r="C181" s="1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1"/>
      <c r="C182" s="1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1"/>
      <c r="C183" s="1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1"/>
      <c r="C184" s="1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1"/>
      <c r="C185" s="1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1"/>
      <c r="C186" s="1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1"/>
      <c r="C187" s="1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1"/>
      <c r="C188" s="1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1"/>
      <c r="C189" s="1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1"/>
      <c r="C190" s="1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1"/>
      <c r="C191" s="1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1"/>
      <c r="C192" s="1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1"/>
      <c r="C193" s="1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1"/>
      <c r="C194" s="1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1"/>
      <c r="C195" s="1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1"/>
      <c r="C196" s="1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1"/>
      <c r="C197" s="1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1"/>
      <c r="C198" s="1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1"/>
      <c r="C199" s="1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1"/>
      <c r="C200" s="1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1"/>
      <c r="C201" s="1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1"/>
      <c r="C202" s="1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1"/>
      <c r="C203" s="1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1"/>
      <c r="C204" s="1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1"/>
      <c r="C205" s="1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1"/>
      <c r="C206" s="1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1"/>
      <c r="C207" s="1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1"/>
      <c r="C208" s="1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1"/>
      <c r="C209" s="1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1"/>
      <c r="C210" s="1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1"/>
      <c r="C211" s="1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1"/>
      <c r="C212" s="1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1"/>
      <c r="C213" s="1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1"/>
      <c r="C214" s="1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1"/>
      <c r="C215" s="1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1"/>
      <c r="C216" s="1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1"/>
      <c r="C217" s="1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1"/>
      <c r="C218" s="1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1"/>
      <c r="C219" s="1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1"/>
      <c r="C220" s="1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 customHeight="1" x14ac:dyDescent="0.25">
      <c r="A221" s="1"/>
      <c r="B221" s="1"/>
      <c r="C221" s="1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 customHeight="1" x14ac:dyDescent="0.25">
      <c r="A222" s="1"/>
      <c r="B222" s="1"/>
      <c r="C222" s="1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 customHeight="1" x14ac:dyDescent="0.25">
      <c r="A223" s="1"/>
      <c r="B223" s="1"/>
      <c r="C223" s="1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 customHeight="1" x14ac:dyDescent="0.25">
      <c r="A224" s="1"/>
      <c r="B224" s="1"/>
      <c r="C224" s="1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 customHeight="1" x14ac:dyDescent="0.25">
      <c r="A225" s="1"/>
      <c r="B225" s="1"/>
      <c r="C225" s="1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 customHeight="1" x14ac:dyDescent="0.25">
      <c r="A226" s="1"/>
      <c r="B226" s="1"/>
      <c r="C226" s="1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 customHeight="1" x14ac:dyDescent="0.25">
      <c r="A227" s="1"/>
      <c r="B227" s="1"/>
      <c r="C227" s="1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 customHeight="1" x14ac:dyDescent="0.25">
      <c r="A228" s="1"/>
      <c r="B228" s="1"/>
      <c r="C228" s="1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 customHeight="1" x14ac:dyDescent="0.25">
      <c r="A229" s="1"/>
      <c r="B229" s="1"/>
      <c r="C229" s="1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 customHeight="1" x14ac:dyDescent="0.25">
      <c r="A230" s="1"/>
      <c r="B230" s="1"/>
      <c r="C230" s="1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 customHeight="1" x14ac:dyDescent="0.25">
      <c r="A231" s="1"/>
      <c r="B231" s="1"/>
      <c r="C231" s="1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 customHeight="1" x14ac:dyDescent="0.25">
      <c r="A232" s="1"/>
      <c r="B232" s="1"/>
      <c r="C232" s="1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 customHeight="1" x14ac:dyDescent="0.25">
      <c r="A233" s="1"/>
      <c r="B233" s="1"/>
      <c r="C233" s="1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 customHeight="1" x14ac:dyDescent="0.25">
      <c r="A234" s="1"/>
      <c r="B234" s="1"/>
      <c r="C234" s="1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 customHeight="1" x14ac:dyDescent="0.25">
      <c r="A235" s="1"/>
      <c r="B235" s="1"/>
      <c r="C235" s="1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 customHeight="1" x14ac:dyDescent="0.25">
      <c r="A236" s="1"/>
      <c r="B236" s="1"/>
      <c r="C236" s="1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 customHeight="1" x14ac:dyDescent="0.25">
      <c r="A237" s="1"/>
      <c r="B237" s="1"/>
      <c r="C237" s="1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 customHeight="1" x14ac:dyDescent="0.25">
      <c r="A238" s="1"/>
      <c r="B238" s="1"/>
      <c r="C238" s="1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customHeight="1" x14ac:dyDescent="0.25">
      <c r="A239" s="1"/>
      <c r="B239" s="1"/>
      <c r="C239" s="1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customHeight="1" x14ac:dyDescent="0.25">
      <c r="A240" s="1"/>
      <c r="B240" s="1"/>
      <c r="C240" s="1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 customHeight="1" x14ac:dyDescent="0.25">
      <c r="A241" s="1"/>
      <c r="B241" s="1"/>
      <c r="C241" s="1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customHeight="1" x14ac:dyDescent="0.25">
      <c r="A242" s="1"/>
      <c r="B242" s="1"/>
      <c r="C242" s="1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customHeight="1" x14ac:dyDescent="0.25">
      <c r="A243" s="1"/>
      <c r="B243" s="1"/>
      <c r="C243" s="1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 customHeight="1" x14ac:dyDescent="0.25">
      <c r="A244" s="1"/>
      <c r="B244" s="1"/>
      <c r="C244" s="1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 customHeight="1" x14ac:dyDescent="0.25">
      <c r="A245" s="1"/>
      <c r="B245" s="1"/>
      <c r="C245" s="1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 customHeight="1" x14ac:dyDescent="0.25">
      <c r="A246" s="1"/>
      <c r="B246" s="1"/>
      <c r="C246" s="1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25">
      <c r="A247" s="1"/>
      <c r="B247" s="1"/>
      <c r="C247" s="1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 customHeight="1" x14ac:dyDescent="0.25">
      <c r="A248" s="1"/>
      <c r="B248" s="1"/>
      <c r="C248" s="1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 customHeight="1" x14ac:dyDescent="0.25">
      <c r="A249" s="1"/>
      <c r="B249" s="1"/>
      <c r="C249" s="1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 customHeight="1" x14ac:dyDescent="0.25">
      <c r="A250" s="1"/>
      <c r="B250" s="1"/>
      <c r="C250" s="1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 customHeight="1" x14ac:dyDescent="0.25">
      <c r="A251" s="1"/>
      <c r="B251" s="1"/>
      <c r="C251" s="1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 customHeight="1" x14ac:dyDescent="0.25">
      <c r="A252" s="1"/>
      <c r="B252" s="1"/>
      <c r="C252" s="1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 customHeight="1" x14ac:dyDescent="0.25">
      <c r="A253" s="1"/>
      <c r="B253" s="1"/>
      <c r="C253" s="1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" customHeight="1" x14ac:dyDescent="0.25">
      <c r="A254" s="1"/>
      <c r="B254" s="1"/>
      <c r="C254" s="1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" customHeight="1" x14ac:dyDescent="0.25">
      <c r="A255" s="1"/>
      <c r="B255" s="1"/>
      <c r="C255" s="1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 customHeight="1" x14ac:dyDescent="0.25">
      <c r="A256" s="1"/>
      <c r="B256" s="1"/>
      <c r="C256" s="1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 customHeight="1" x14ac:dyDescent="0.25">
      <c r="A257" s="1"/>
      <c r="B257" s="1"/>
      <c r="C257" s="1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" customHeight="1" x14ac:dyDescent="0.25">
      <c r="A258" s="1"/>
      <c r="B258" s="1"/>
      <c r="C258" s="1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" customHeight="1" x14ac:dyDescent="0.25">
      <c r="A259" s="1"/>
      <c r="B259" s="1"/>
      <c r="C259" s="1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" customHeight="1" x14ac:dyDescent="0.25">
      <c r="A260" s="1"/>
      <c r="B260" s="1"/>
      <c r="C260" s="1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 customHeight="1" x14ac:dyDescent="0.25">
      <c r="A261" s="1"/>
      <c r="B261" s="1"/>
      <c r="C261" s="1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 customHeight="1" x14ac:dyDescent="0.25">
      <c r="A262" s="1"/>
      <c r="B262" s="1"/>
      <c r="C262" s="1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 customHeight="1" x14ac:dyDescent="0.25">
      <c r="A263" s="1"/>
      <c r="B263" s="1"/>
      <c r="C263" s="1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 customHeight="1" x14ac:dyDescent="0.25">
      <c r="A264" s="1"/>
      <c r="B264" s="1"/>
      <c r="C264" s="1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 customHeight="1" x14ac:dyDescent="0.25">
      <c r="A265" s="1"/>
      <c r="B265" s="1"/>
      <c r="C265" s="1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 customHeight="1" x14ac:dyDescent="0.25">
      <c r="A266" s="1"/>
      <c r="B266" s="1"/>
      <c r="C266" s="1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 customHeight="1" x14ac:dyDescent="0.25">
      <c r="A267" s="1"/>
      <c r="B267" s="1"/>
      <c r="C267" s="1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 customHeight="1" x14ac:dyDescent="0.25">
      <c r="A268" s="1"/>
      <c r="B268" s="1"/>
      <c r="C268" s="1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" customHeight="1" x14ac:dyDescent="0.25">
      <c r="A269" s="1"/>
      <c r="B269" s="1"/>
      <c r="C269" s="1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" customHeight="1" x14ac:dyDescent="0.25">
      <c r="A270" s="1"/>
      <c r="B270" s="1"/>
      <c r="C270" s="1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 customHeight="1" x14ac:dyDescent="0.25">
      <c r="A271" s="1"/>
      <c r="B271" s="1"/>
      <c r="C271" s="1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 customHeight="1" x14ac:dyDescent="0.25">
      <c r="A272" s="1"/>
      <c r="B272" s="1"/>
      <c r="C272" s="1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 customHeight="1" x14ac:dyDescent="0.25">
      <c r="A273" s="1"/>
      <c r="B273" s="1"/>
      <c r="C273" s="1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 customHeight="1" x14ac:dyDescent="0.25">
      <c r="A274" s="1"/>
      <c r="B274" s="1"/>
      <c r="C274" s="1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 customHeight="1" x14ac:dyDescent="0.25">
      <c r="A275" s="1"/>
      <c r="B275" s="1"/>
      <c r="C275" s="1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 customHeight="1" x14ac:dyDescent="0.25">
      <c r="A276" s="1"/>
      <c r="B276" s="1"/>
      <c r="C276" s="1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 customHeight="1" x14ac:dyDescent="0.25">
      <c r="A277" s="1"/>
      <c r="B277" s="1"/>
      <c r="C277" s="1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 customHeight="1" x14ac:dyDescent="0.25">
      <c r="A278" s="1"/>
      <c r="B278" s="1"/>
      <c r="C278" s="1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 customHeight="1" x14ac:dyDescent="0.25">
      <c r="A279" s="1"/>
      <c r="B279" s="1"/>
      <c r="C279" s="1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 customHeight="1" x14ac:dyDescent="0.25">
      <c r="A280" s="1"/>
      <c r="B280" s="1"/>
      <c r="C280" s="1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 customHeight="1" x14ac:dyDescent="0.25">
      <c r="A281" s="1"/>
      <c r="B281" s="1"/>
      <c r="C281" s="1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 customHeight="1" x14ac:dyDescent="0.25">
      <c r="A282" s="1"/>
      <c r="B282" s="1"/>
      <c r="C282" s="1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 customHeight="1" x14ac:dyDescent="0.25">
      <c r="A283" s="1"/>
      <c r="B283" s="1"/>
      <c r="C283" s="1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 customHeight="1" x14ac:dyDescent="0.25">
      <c r="A284" s="1"/>
      <c r="B284" s="1"/>
      <c r="C284" s="1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 customHeight="1" x14ac:dyDescent="0.25">
      <c r="A285" s="1"/>
      <c r="B285" s="1"/>
      <c r="C285" s="1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 customHeight="1" x14ac:dyDescent="0.25">
      <c r="A286" s="1"/>
      <c r="B286" s="1"/>
      <c r="C286" s="1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 customHeight="1" x14ac:dyDescent="0.25">
      <c r="A287" s="1"/>
      <c r="B287" s="1"/>
      <c r="C287" s="1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 customHeight="1" x14ac:dyDescent="0.25">
      <c r="A288" s="1"/>
      <c r="B288" s="1"/>
      <c r="C288" s="1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 customHeight="1" x14ac:dyDescent="0.25">
      <c r="A289" s="1"/>
      <c r="B289" s="1"/>
      <c r="C289" s="1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 customHeight="1" x14ac:dyDescent="0.25">
      <c r="A290" s="1"/>
      <c r="B290" s="1"/>
      <c r="C290" s="1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 customHeight="1" x14ac:dyDescent="0.25">
      <c r="A291" s="1"/>
      <c r="B291" s="1"/>
      <c r="C291" s="1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 customHeight="1" x14ac:dyDescent="0.25">
      <c r="A292" s="1"/>
      <c r="B292" s="1"/>
      <c r="C292" s="1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 customHeight="1" x14ac:dyDescent="0.25">
      <c r="A293" s="1"/>
      <c r="B293" s="1"/>
      <c r="C293" s="1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 customHeight="1" x14ac:dyDescent="0.25">
      <c r="A294" s="1"/>
      <c r="B294" s="1"/>
      <c r="C294" s="1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 customHeight="1" x14ac:dyDescent="0.25">
      <c r="A295" s="1"/>
      <c r="B295" s="1"/>
      <c r="C295" s="1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" customHeight="1" x14ac:dyDescent="0.25">
      <c r="A296" s="1"/>
      <c r="B296" s="1"/>
      <c r="C296" s="1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 customHeight="1" x14ac:dyDescent="0.25">
      <c r="A297" s="1"/>
      <c r="B297" s="1"/>
      <c r="C297" s="1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 customHeight="1" x14ac:dyDescent="0.25">
      <c r="A298" s="1"/>
      <c r="B298" s="1"/>
      <c r="C298" s="1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 customHeight="1" x14ac:dyDescent="0.25">
      <c r="A299" s="1"/>
      <c r="B299" s="1"/>
      <c r="C299" s="1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" customHeight="1" x14ac:dyDescent="0.25">
      <c r="A300" s="1"/>
      <c r="B300" s="1"/>
      <c r="C300" s="1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 customHeight="1" x14ac:dyDescent="0.25">
      <c r="A301" s="1"/>
      <c r="B301" s="1"/>
      <c r="C301" s="1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" customHeight="1" x14ac:dyDescent="0.25">
      <c r="A302" s="1"/>
      <c r="B302" s="1"/>
      <c r="C302" s="1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 customHeight="1" x14ac:dyDescent="0.25">
      <c r="A303" s="1"/>
      <c r="B303" s="1"/>
      <c r="C303" s="1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 customHeight="1" x14ac:dyDescent="0.25">
      <c r="A304" s="1"/>
      <c r="B304" s="1"/>
      <c r="C304" s="1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" customHeight="1" x14ac:dyDescent="0.25">
      <c r="A305" s="1"/>
      <c r="B305" s="1"/>
      <c r="C305" s="1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 customHeight="1" x14ac:dyDescent="0.25">
      <c r="A306" s="1"/>
      <c r="B306" s="1"/>
      <c r="C306" s="1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 customHeight="1" x14ac:dyDescent="0.25">
      <c r="A307" s="1"/>
      <c r="B307" s="1"/>
      <c r="C307" s="1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 customHeight="1" x14ac:dyDescent="0.25">
      <c r="A308" s="1"/>
      <c r="B308" s="1"/>
      <c r="C308" s="1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" customHeight="1" x14ac:dyDescent="0.25">
      <c r="A309" s="1"/>
      <c r="B309" s="1"/>
      <c r="C309" s="1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 customHeight="1" x14ac:dyDescent="0.25">
      <c r="A310" s="1"/>
      <c r="B310" s="1"/>
      <c r="C310" s="1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 customHeight="1" x14ac:dyDescent="0.25">
      <c r="A311" s="1"/>
      <c r="B311" s="1"/>
      <c r="C311" s="1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 customHeight="1" x14ac:dyDescent="0.25">
      <c r="A312" s="1"/>
      <c r="B312" s="1"/>
      <c r="C312" s="1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" customHeight="1" x14ac:dyDescent="0.25">
      <c r="A313" s="1"/>
      <c r="B313" s="1"/>
      <c r="C313" s="1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 customHeight="1" x14ac:dyDescent="0.25">
      <c r="A314" s="1"/>
      <c r="B314" s="1"/>
      <c r="C314" s="1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" customHeight="1" x14ac:dyDescent="0.25">
      <c r="A315" s="1"/>
      <c r="B315" s="1"/>
      <c r="C315" s="1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 customHeight="1" x14ac:dyDescent="0.25">
      <c r="A316" s="1"/>
      <c r="B316" s="1"/>
      <c r="C316" s="1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 customHeight="1" x14ac:dyDescent="0.25">
      <c r="A317" s="1"/>
      <c r="B317" s="1"/>
      <c r="C317" s="1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 customHeight="1" x14ac:dyDescent="0.25">
      <c r="A318" s="1"/>
      <c r="B318" s="1"/>
      <c r="C318" s="1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 customHeight="1" x14ac:dyDescent="0.25">
      <c r="A319" s="1"/>
      <c r="B319" s="1"/>
      <c r="C319" s="1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 customHeight="1" x14ac:dyDescent="0.25">
      <c r="A320" s="1"/>
      <c r="B320" s="1"/>
      <c r="C320" s="1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 customHeight="1" x14ac:dyDescent="0.25">
      <c r="A321" s="1"/>
      <c r="B321" s="1"/>
      <c r="C321" s="1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 customHeight="1" x14ac:dyDescent="0.25">
      <c r="A322" s="1"/>
      <c r="B322" s="1"/>
      <c r="C322" s="1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" customHeight="1" x14ac:dyDescent="0.25">
      <c r="A323" s="1"/>
      <c r="B323" s="1"/>
      <c r="C323" s="1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 customHeight="1" x14ac:dyDescent="0.25">
      <c r="A324" s="1"/>
      <c r="B324" s="1"/>
      <c r="C324" s="1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 customHeight="1" x14ac:dyDescent="0.25">
      <c r="A325" s="1"/>
      <c r="B325" s="1"/>
      <c r="C325" s="1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 customHeight="1" x14ac:dyDescent="0.25">
      <c r="A326" s="1"/>
      <c r="B326" s="1"/>
      <c r="C326" s="1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 customHeight="1" x14ac:dyDescent="0.25">
      <c r="A327" s="1"/>
      <c r="B327" s="1"/>
      <c r="C327" s="1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 customHeight="1" x14ac:dyDescent="0.25">
      <c r="A328" s="1"/>
      <c r="B328" s="1"/>
      <c r="C328" s="1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 customHeight="1" x14ac:dyDescent="0.25">
      <c r="A329" s="1"/>
      <c r="B329" s="1"/>
      <c r="C329" s="1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 customHeight="1" x14ac:dyDescent="0.25">
      <c r="A330" s="1"/>
      <c r="B330" s="1"/>
      <c r="C330" s="1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 customHeight="1" x14ac:dyDescent="0.25">
      <c r="A331" s="1"/>
      <c r="B331" s="1"/>
      <c r="C331" s="1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 customHeight="1" x14ac:dyDescent="0.25">
      <c r="A332" s="1"/>
      <c r="B332" s="1"/>
      <c r="C332" s="1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 customHeight="1" x14ac:dyDescent="0.25">
      <c r="A333" s="1"/>
      <c r="B333" s="1"/>
      <c r="C333" s="1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" customHeight="1" x14ac:dyDescent="0.25">
      <c r="A334" s="1"/>
      <c r="B334" s="1"/>
      <c r="C334" s="1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 customHeight="1" x14ac:dyDescent="0.25">
      <c r="A335" s="1"/>
      <c r="B335" s="1"/>
      <c r="C335" s="1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 customHeight="1" x14ac:dyDescent="0.25">
      <c r="A336" s="1"/>
      <c r="B336" s="1"/>
      <c r="C336" s="1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 customHeight="1" x14ac:dyDescent="0.25">
      <c r="A337" s="1"/>
      <c r="B337" s="1"/>
      <c r="C337" s="1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 customHeight="1" x14ac:dyDescent="0.25">
      <c r="A338" s="1"/>
      <c r="B338" s="1"/>
      <c r="C338" s="1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 customHeight="1" x14ac:dyDescent="0.25">
      <c r="A339" s="1"/>
      <c r="B339" s="1"/>
      <c r="C339" s="1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" customHeight="1" x14ac:dyDescent="0.25">
      <c r="A340" s="1"/>
      <c r="B340" s="1"/>
      <c r="C340" s="1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 customHeight="1" x14ac:dyDescent="0.25">
      <c r="A341" s="1"/>
      <c r="B341" s="1"/>
      <c r="C341" s="1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 customHeight="1" x14ac:dyDescent="0.25">
      <c r="A342" s="1"/>
      <c r="B342" s="1"/>
      <c r="C342" s="1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 customHeight="1" x14ac:dyDescent="0.25">
      <c r="A343" s="1"/>
      <c r="B343" s="1"/>
      <c r="C343" s="1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 customHeight="1" x14ac:dyDescent="0.25">
      <c r="A344" s="1"/>
      <c r="B344" s="1"/>
      <c r="C344" s="1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" customHeight="1" x14ac:dyDescent="0.25">
      <c r="A345" s="1"/>
      <c r="B345" s="1"/>
      <c r="C345" s="1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 customHeight="1" x14ac:dyDescent="0.25">
      <c r="A346" s="1"/>
      <c r="B346" s="1"/>
      <c r="C346" s="1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 customHeight="1" x14ac:dyDescent="0.25">
      <c r="A347" s="1"/>
      <c r="B347" s="1"/>
      <c r="C347" s="1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" customHeight="1" x14ac:dyDescent="0.25">
      <c r="A348" s="1"/>
      <c r="B348" s="1"/>
      <c r="C348" s="1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" customHeight="1" x14ac:dyDescent="0.25">
      <c r="A349" s="1"/>
      <c r="B349" s="1"/>
      <c r="C349" s="1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 customHeight="1" x14ac:dyDescent="0.25">
      <c r="A350" s="1"/>
      <c r="B350" s="1"/>
      <c r="C350" s="1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" customHeight="1" x14ac:dyDescent="0.25">
      <c r="A351" s="1"/>
      <c r="B351" s="1"/>
      <c r="C351" s="1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" customHeight="1" x14ac:dyDescent="0.25">
      <c r="A352" s="1"/>
      <c r="B352" s="1"/>
      <c r="C352" s="1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 customHeight="1" x14ac:dyDescent="0.25">
      <c r="A353" s="1"/>
      <c r="B353" s="1"/>
      <c r="C353" s="1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 customHeight="1" x14ac:dyDescent="0.25">
      <c r="A354" s="1"/>
      <c r="B354" s="1"/>
      <c r="C354" s="1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 customHeight="1" x14ac:dyDescent="0.25">
      <c r="A355" s="1"/>
      <c r="B355" s="1"/>
      <c r="C355" s="1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 customHeight="1" x14ac:dyDescent="0.25">
      <c r="A356" s="1"/>
      <c r="B356" s="1"/>
      <c r="C356" s="1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 customHeight="1" x14ac:dyDescent="0.25">
      <c r="A357" s="1"/>
      <c r="B357" s="1"/>
      <c r="C357" s="1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 customHeight="1" x14ac:dyDescent="0.25">
      <c r="A358" s="1"/>
      <c r="B358" s="1"/>
      <c r="C358" s="1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 customHeight="1" x14ac:dyDescent="0.25">
      <c r="A359" s="1"/>
      <c r="B359" s="1"/>
      <c r="C359" s="1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 customHeight="1" x14ac:dyDescent="0.25">
      <c r="A360" s="1"/>
      <c r="B360" s="1"/>
      <c r="C360" s="1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 customHeight="1" x14ac:dyDescent="0.25">
      <c r="A361" s="1"/>
      <c r="B361" s="1"/>
      <c r="C361" s="1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 customHeight="1" x14ac:dyDescent="0.25">
      <c r="A362" s="1"/>
      <c r="B362" s="1"/>
      <c r="C362" s="1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 customHeight="1" x14ac:dyDescent="0.25">
      <c r="A363" s="1"/>
      <c r="B363" s="1"/>
      <c r="C363" s="1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 customHeight="1" x14ac:dyDescent="0.25">
      <c r="A364" s="1"/>
      <c r="B364" s="1"/>
      <c r="C364" s="1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 customHeight="1" x14ac:dyDescent="0.25">
      <c r="A365" s="1"/>
      <c r="B365" s="1"/>
      <c r="C365" s="1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 customHeight="1" x14ac:dyDescent="0.25">
      <c r="A366" s="1"/>
      <c r="B366" s="1"/>
      <c r="C366" s="1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" customHeight="1" x14ac:dyDescent="0.25">
      <c r="A367" s="1"/>
      <c r="B367" s="1"/>
      <c r="C367" s="1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 customHeight="1" x14ac:dyDescent="0.25">
      <c r="A368" s="1"/>
      <c r="B368" s="1"/>
      <c r="C368" s="1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 customHeight="1" x14ac:dyDescent="0.25">
      <c r="A369" s="1"/>
      <c r="B369" s="1"/>
      <c r="C369" s="1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 customHeight="1" x14ac:dyDescent="0.25">
      <c r="A370" s="1"/>
      <c r="B370" s="1"/>
      <c r="C370" s="1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" customHeight="1" x14ac:dyDescent="0.25">
      <c r="A371" s="1"/>
      <c r="B371" s="1"/>
      <c r="C371" s="1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 customHeight="1" x14ac:dyDescent="0.25">
      <c r="A372" s="1"/>
      <c r="B372" s="1"/>
      <c r="C372" s="1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 customHeight="1" x14ac:dyDescent="0.25">
      <c r="A373" s="1"/>
      <c r="B373" s="1"/>
      <c r="C373" s="1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" customHeight="1" x14ac:dyDescent="0.25">
      <c r="A374" s="1"/>
      <c r="B374" s="1"/>
      <c r="C374" s="1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" customHeight="1" x14ac:dyDescent="0.25">
      <c r="A375" s="1"/>
      <c r="B375" s="1"/>
      <c r="C375" s="1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 customHeight="1" x14ac:dyDescent="0.25">
      <c r="A376" s="1"/>
      <c r="B376" s="1"/>
      <c r="C376" s="1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 customHeight="1" x14ac:dyDescent="0.25">
      <c r="A377" s="1"/>
      <c r="B377" s="1"/>
      <c r="C377" s="1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 customHeight="1" x14ac:dyDescent="0.25">
      <c r="A378" s="1"/>
      <c r="B378" s="1"/>
      <c r="C378" s="1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 customHeight="1" x14ac:dyDescent="0.25">
      <c r="A379" s="1"/>
      <c r="B379" s="1"/>
      <c r="C379" s="1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 customHeight="1" x14ac:dyDescent="0.25">
      <c r="A380" s="1"/>
      <c r="B380" s="1"/>
      <c r="C380" s="1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 customHeight="1" x14ac:dyDescent="0.25">
      <c r="A381" s="1"/>
      <c r="B381" s="1"/>
      <c r="C381" s="1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 customHeight="1" x14ac:dyDescent="0.25">
      <c r="A382" s="1"/>
      <c r="B382" s="1"/>
      <c r="C382" s="1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" customHeight="1" x14ac:dyDescent="0.25">
      <c r="A383" s="1"/>
      <c r="B383" s="1"/>
      <c r="C383" s="1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 customHeight="1" x14ac:dyDescent="0.25">
      <c r="A384" s="1"/>
      <c r="B384" s="1"/>
      <c r="C384" s="1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 customHeight="1" x14ac:dyDescent="0.25">
      <c r="A385" s="1"/>
      <c r="B385" s="1"/>
      <c r="C385" s="1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 customHeight="1" x14ac:dyDescent="0.25">
      <c r="A386" s="1"/>
      <c r="B386" s="1"/>
      <c r="C386" s="1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x14ac:dyDescent="0.25">
      <c r="A387" s="1"/>
      <c r="B387" s="1"/>
      <c r="C387" s="1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 x14ac:dyDescent="0.25">
      <c r="A388" s="1"/>
      <c r="B388" s="1"/>
      <c r="C388" s="1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 x14ac:dyDescent="0.25">
      <c r="A389" s="1"/>
      <c r="B389" s="1"/>
      <c r="C389" s="1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 x14ac:dyDescent="0.25">
      <c r="A390" s="1"/>
      <c r="B390" s="1"/>
      <c r="C390" s="1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 customHeight="1" x14ac:dyDescent="0.25">
      <c r="A391" s="1"/>
      <c r="B391" s="1"/>
      <c r="C391" s="1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 customHeight="1" x14ac:dyDescent="0.25">
      <c r="A392" s="1"/>
      <c r="B392" s="1"/>
      <c r="C392" s="1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 customHeight="1" x14ac:dyDescent="0.25">
      <c r="A393" s="1"/>
      <c r="B393" s="1"/>
      <c r="C393" s="1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 customHeight="1" x14ac:dyDescent="0.25">
      <c r="A394" s="1"/>
      <c r="B394" s="1"/>
      <c r="C394" s="1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 customHeight="1" x14ac:dyDescent="0.25">
      <c r="A395" s="1"/>
      <c r="B395" s="1"/>
      <c r="C395" s="1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 customHeight="1" x14ac:dyDescent="0.25">
      <c r="A396" s="1"/>
      <c r="B396" s="1"/>
      <c r="C396" s="1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 customHeight="1" x14ac:dyDescent="0.25">
      <c r="A397" s="1"/>
      <c r="B397" s="1"/>
      <c r="C397" s="1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 customHeight="1" x14ac:dyDescent="0.25">
      <c r="A398" s="1"/>
      <c r="B398" s="1"/>
      <c r="C398" s="1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 customHeight="1" x14ac:dyDescent="0.25">
      <c r="A399" s="1"/>
      <c r="B399" s="1"/>
      <c r="C399" s="1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 customHeight="1" x14ac:dyDescent="0.25">
      <c r="A400" s="1"/>
      <c r="B400" s="1"/>
      <c r="C400" s="1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 customHeight="1" x14ac:dyDescent="0.25">
      <c r="A401" s="1"/>
      <c r="B401" s="1"/>
      <c r="C401" s="1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 customHeight="1" x14ac:dyDescent="0.25">
      <c r="A402" s="1"/>
      <c r="B402" s="1"/>
      <c r="C402" s="1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 customHeight="1" x14ac:dyDescent="0.25">
      <c r="A403" s="1"/>
      <c r="B403" s="1"/>
      <c r="C403" s="1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 customHeight="1" x14ac:dyDescent="0.25">
      <c r="A404" s="1"/>
      <c r="B404" s="1"/>
      <c r="C404" s="1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 customHeight="1" x14ac:dyDescent="0.25">
      <c r="A405" s="1"/>
      <c r="B405" s="1"/>
      <c r="C405" s="1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 customHeight="1" x14ac:dyDescent="0.25">
      <c r="A406" s="1"/>
      <c r="B406" s="1"/>
      <c r="C406" s="1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 customHeight="1" x14ac:dyDescent="0.25">
      <c r="A407" s="1"/>
      <c r="B407" s="1"/>
      <c r="C407" s="1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 customHeight="1" x14ac:dyDescent="0.25">
      <c r="A408" s="1"/>
      <c r="B408" s="1"/>
      <c r="C408" s="1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" customHeight="1" x14ac:dyDescent="0.25">
      <c r="A409" s="1"/>
      <c r="B409" s="1"/>
      <c r="C409" s="1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 customHeight="1" x14ac:dyDescent="0.25">
      <c r="A410" s="1"/>
      <c r="B410" s="1"/>
      <c r="C410" s="1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 customHeight="1" x14ac:dyDescent="0.25">
      <c r="A411" s="1"/>
      <c r="B411" s="1"/>
      <c r="C411" s="1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 customHeight="1" x14ac:dyDescent="0.25">
      <c r="A412" s="1"/>
      <c r="B412" s="1"/>
      <c r="C412" s="1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 customHeight="1" x14ac:dyDescent="0.25">
      <c r="A413" s="1"/>
      <c r="B413" s="1"/>
      <c r="C413" s="1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 customHeight="1" x14ac:dyDescent="0.25">
      <c r="A414" s="1"/>
      <c r="B414" s="1"/>
      <c r="C414" s="1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 customHeight="1" x14ac:dyDescent="0.25">
      <c r="A415" s="1"/>
      <c r="B415" s="1"/>
      <c r="C415" s="1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" customHeight="1" x14ac:dyDescent="0.25">
      <c r="A416" s="1"/>
      <c r="B416" s="1"/>
      <c r="C416" s="1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 customHeight="1" x14ac:dyDescent="0.25">
      <c r="A417" s="1"/>
      <c r="B417" s="1"/>
      <c r="C417" s="1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 customHeight="1" x14ac:dyDescent="0.25">
      <c r="A418" s="1"/>
      <c r="B418" s="1"/>
      <c r="C418" s="1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 customHeight="1" x14ac:dyDescent="0.25">
      <c r="A419" s="1"/>
      <c r="B419" s="1"/>
      <c r="C419" s="1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" customHeight="1" x14ac:dyDescent="0.25">
      <c r="A420" s="1"/>
      <c r="B420" s="1"/>
      <c r="C420" s="1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 customHeight="1" x14ac:dyDescent="0.25">
      <c r="A421" s="1"/>
      <c r="B421" s="1"/>
      <c r="C421" s="1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 customHeight="1" x14ac:dyDescent="0.25">
      <c r="A422" s="1"/>
      <c r="B422" s="1"/>
      <c r="C422" s="1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 customHeight="1" x14ac:dyDescent="0.25">
      <c r="A423" s="1"/>
      <c r="B423" s="1"/>
      <c r="C423" s="1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 customHeight="1" x14ac:dyDescent="0.25">
      <c r="A424" s="1"/>
      <c r="B424" s="1"/>
      <c r="C424" s="1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 customHeight="1" x14ac:dyDescent="0.25">
      <c r="A425" s="1"/>
      <c r="B425" s="1"/>
      <c r="C425" s="1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 customHeight="1" x14ac:dyDescent="0.25">
      <c r="A426" s="1"/>
      <c r="B426" s="1"/>
      <c r="C426" s="1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 customHeight="1" x14ac:dyDescent="0.25">
      <c r="A427" s="1"/>
      <c r="B427" s="1"/>
      <c r="C427" s="1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 customHeight="1" x14ac:dyDescent="0.25">
      <c r="A428" s="1"/>
      <c r="B428" s="1"/>
      <c r="C428" s="1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 customHeight="1" x14ac:dyDescent="0.25">
      <c r="A429" s="1"/>
      <c r="B429" s="1"/>
      <c r="C429" s="1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 customHeight="1" x14ac:dyDescent="0.25">
      <c r="A430" s="1"/>
      <c r="B430" s="1"/>
      <c r="C430" s="1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 customHeight="1" x14ac:dyDescent="0.25">
      <c r="A431" s="1"/>
      <c r="B431" s="1"/>
      <c r="C431" s="1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 customHeight="1" x14ac:dyDescent="0.25">
      <c r="A432" s="1"/>
      <c r="B432" s="1"/>
      <c r="C432" s="1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 customHeight="1" x14ac:dyDescent="0.25">
      <c r="A433" s="1"/>
      <c r="B433" s="1"/>
      <c r="C433" s="1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 customHeight="1" x14ac:dyDescent="0.25">
      <c r="A434" s="1"/>
      <c r="B434" s="1"/>
      <c r="C434" s="1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 customHeight="1" x14ac:dyDescent="0.25">
      <c r="A435" s="1"/>
      <c r="B435" s="1"/>
      <c r="C435" s="1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 customHeight="1" x14ac:dyDescent="0.25">
      <c r="A436" s="1"/>
      <c r="B436" s="1"/>
      <c r="C436" s="1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 customHeight="1" x14ac:dyDescent="0.25">
      <c r="A437" s="1"/>
      <c r="B437" s="1"/>
      <c r="C437" s="1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 customHeight="1" x14ac:dyDescent="0.25">
      <c r="A438" s="1"/>
      <c r="B438" s="1"/>
      <c r="C438" s="1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 customHeight="1" x14ac:dyDescent="0.25">
      <c r="A439" s="1"/>
      <c r="B439" s="1"/>
      <c r="C439" s="1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 customHeight="1" x14ac:dyDescent="0.25">
      <c r="A440" s="1"/>
      <c r="B440" s="1"/>
      <c r="C440" s="1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" customHeight="1" x14ac:dyDescent="0.25">
      <c r="A441" s="1"/>
      <c r="B441" s="1"/>
      <c r="C441" s="1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" customHeight="1" x14ac:dyDescent="0.25">
      <c r="A442" s="1"/>
      <c r="B442" s="1"/>
      <c r="C442" s="1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" customHeight="1" x14ac:dyDescent="0.25">
      <c r="A443" s="1"/>
      <c r="B443" s="1"/>
      <c r="C443" s="1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 customHeight="1" x14ac:dyDescent="0.25">
      <c r="A444" s="1"/>
      <c r="B444" s="1"/>
      <c r="C444" s="1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 customHeight="1" x14ac:dyDescent="0.25">
      <c r="A445" s="1"/>
      <c r="B445" s="1"/>
      <c r="C445" s="1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 customHeight="1" x14ac:dyDescent="0.25">
      <c r="A446" s="1"/>
      <c r="B446" s="1"/>
      <c r="C446" s="1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" customHeight="1" x14ac:dyDescent="0.25">
      <c r="A447" s="1"/>
      <c r="B447" s="1"/>
      <c r="C447" s="1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" customHeight="1" x14ac:dyDescent="0.25">
      <c r="A448" s="1"/>
      <c r="B448" s="1"/>
      <c r="C448" s="1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 customHeight="1" x14ac:dyDescent="0.25">
      <c r="A449" s="1"/>
      <c r="B449" s="1"/>
      <c r="C449" s="1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 customHeight="1" x14ac:dyDescent="0.25">
      <c r="A450" s="1"/>
      <c r="B450" s="1"/>
      <c r="C450" s="1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 customHeight="1" x14ac:dyDescent="0.25">
      <c r="A451" s="1"/>
      <c r="B451" s="1"/>
      <c r="C451" s="1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 customHeight="1" x14ac:dyDescent="0.25">
      <c r="A452" s="1"/>
      <c r="B452" s="1"/>
      <c r="C452" s="1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 customHeight="1" x14ac:dyDescent="0.25">
      <c r="A453" s="1"/>
      <c r="B453" s="1"/>
      <c r="C453" s="1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 customHeight="1" x14ac:dyDescent="0.25">
      <c r="A454" s="1"/>
      <c r="B454" s="1"/>
      <c r="C454" s="1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 customHeight="1" x14ac:dyDescent="0.25">
      <c r="A455" s="1"/>
      <c r="B455" s="1"/>
      <c r="C455" s="1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 customHeight="1" x14ac:dyDescent="0.25">
      <c r="A456" s="1"/>
      <c r="B456" s="1"/>
      <c r="C456" s="1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 customHeight="1" x14ac:dyDescent="0.25">
      <c r="A457" s="1"/>
      <c r="B457" s="1"/>
      <c r="C457" s="1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" customHeight="1" x14ac:dyDescent="0.25">
      <c r="A458" s="1"/>
      <c r="B458" s="1"/>
      <c r="C458" s="1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 customHeight="1" x14ac:dyDescent="0.25">
      <c r="A459" s="1"/>
      <c r="B459" s="1"/>
      <c r="C459" s="1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 customHeight="1" x14ac:dyDescent="0.25">
      <c r="A460" s="1"/>
      <c r="B460" s="1"/>
      <c r="C460" s="1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" customHeight="1" x14ac:dyDescent="0.25">
      <c r="A461" s="1"/>
      <c r="B461" s="1"/>
      <c r="C461" s="1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 customHeight="1" x14ac:dyDescent="0.25">
      <c r="A462" s="1"/>
      <c r="B462" s="1"/>
      <c r="C462" s="1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 customHeight="1" x14ac:dyDescent="0.25">
      <c r="A463" s="1"/>
      <c r="B463" s="1"/>
      <c r="C463" s="1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 customHeight="1" x14ac:dyDescent="0.25">
      <c r="A464" s="1"/>
      <c r="B464" s="1"/>
      <c r="C464" s="1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 customHeight="1" x14ac:dyDescent="0.25">
      <c r="A465" s="1"/>
      <c r="B465" s="1"/>
      <c r="C465" s="1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 customHeight="1" x14ac:dyDescent="0.25">
      <c r="A466" s="1"/>
      <c r="B466" s="1"/>
      <c r="C466" s="1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 customHeight="1" x14ac:dyDescent="0.25">
      <c r="A467" s="1"/>
      <c r="B467" s="1"/>
      <c r="C467" s="1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 customHeight="1" x14ac:dyDescent="0.25">
      <c r="A468" s="1"/>
      <c r="B468" s="1"/>
      <c r="C468" s="1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 customHeight="1" x14ac:dyDescent="0.25">
      <c r="A469" s="1"/>
      <c r="B469" s="1"/>
      <c r="C469" s="1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 customHeight="1" x14ac:dyDescent="0.25">
      <c r="A470" s="1"/>
      <c r="B470" s="1"/>
      <c r="C470" s="1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 customHeight="1" x14ac:dyDescent="0.25">
      <c r="A471" s="1"/>
      <c r="B471" s="1"/>
      <c r="C471" s="1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 customHeight="1" x14ac:dyDescent="0.25">
      <c r="A472" s="1"/>
      <c r="B472" s="1"/>
      <c r="C472" s="1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 customHeight="1" x14ac:dyDescent="0.25">
      <c r="A473" s="1"/>
      <c r="B473" s="1"/>
      <c r="C473" s="1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" customHeight="1" x14ac:dyDescent="0.25">
      <c r="A474" s="1"/>
      <c r="B474" s="1"/>
      <c r="C474" s="1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 customHeight="1" x14ac:dyDescent="0.25">
      <c r="A475" s="1"/>
      <c r="B475" s="1"/>
      <c r="C475" s="1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 customHeight="1" x14ac:dyDescent="0.25">
      <c r="A476" s="1"/>
      <c r="B476" s="1"/>
      <c r="C476" s="1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" customHeight="1" x14ac:dyDescent="0.25">
      <c r="A477" s="1"/>
      <c r="B477" s="1"/>
      <c r="C477" s="1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 customHeight="1" x14ac:dyDescent="0.25">
      <c r="A478" s="1"/>
      <c r="B478" s="1"/>
      <c r="C478" s="1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 customHeight="1" x14ac:dyDescent="0.25">
      <c r="A479" s="1"/>
      <c r="B479" s="1"/>
      <c r="C479" s="1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" customHeight="1" x14ac:dyDescent="0.25">
      <c r="A480" s="1"/>
      <c r="B480" s="1"/>
      <c r="C480" s="1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 customHeight="1" x14ac:dyDescent="0.25">
      <c r="A481" s="1"/>
      <c r="B481" s="1"/>
      <c r="C481" s="1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" customHeight="1" x14ac:dyDescent="0.25">
      <c r="A482" s="1"/>
      <c r="B482" s="1"/>
      <c r="C482" s="1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 customHeight="1" x14ac:dyDescent="0.25">
      <c r="A483" s="1"/>
      <c r="B483" s="1"/>
      <c r="C483" s="1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 customHeight="1" x14ac:dyDescent="0.25">
      <c r="A484" s="1"/>
      <c r="B484" s="1"/>
      <c r="C484" s="1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" customHeight="1" x14ac:dyDescent="0.25">
      <c r="A485" s="1"/>
      <c r="B485" s="1"/>
      <c r="C485" s="1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 customHeight="1" x14ac:dyDescent="0.25">
      <c r="A486" s="1"/>
      <c r="B486" s="1"/>
      <c r="C486" s="1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 customHeight="1" x14ac:dyDescent="0.25">
      <c r="A487" s="1"/>
      <c r="B487" s="1"/>
      <c r="C487" s="1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 customHeight="1" x14ac:dyDescent="0.25">
      <c r="A488" s="1"/>
      <c r="B488" s="1"/>
      <c r="C488" s="1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 customHeight="1" x14ac:dyDescent="0.25">
      <c r="A489" s="1"/>
      <c r="B489" s="1"/>
      <c r="C489" s="1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 customHeight="1" x14ac:dyDescent="0.25">
      <c r="A490" s="1"/>
      <c r="B490" s="1"/>
      <c r="C490" s="1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 customHeight="1" x14ac:dyDescent="0.25">
      <c r="A491" s="1"/>
      <c r="B491" s="1"/>
      <c r="C491" s="1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 customHeight="1" x14ac:dyDescent="0.25">
      <c r="A492" s="1"/>
      <c r="B492" s="1"/>
      <c r="C492" s="1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 customHeight="1" x14ac:dyDescent="0.25">
      <c r="A493" s="1"/>
      <c r="B493" s="1"/>
      <c r="C493" s="1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 customHeight="1" x14ac:dyDescent="0.25">
      <c r="A494" s="1"/>
      <c r="B494" s="1"/>
      <c r="C494" s="1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 customHeight="1" x14ac:dyDescent="0.25">
      <c r="A495" s="1"/>
      <c r="B495" s="1"/>
      <c r="C495" s="1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 customHeight="1" x14ac:dyDescent="0.25">
      <c r="A496" s="1"/>
      <c r="B496" s="1"/>
      <c r="C496" s="1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 customHeight="1" x14ac:dyDescent="0.25">
      <c r="A497" s="1"/>
      <c r="B497" s="1"/>
      <c r="C497" s="1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 customHeight="1" x14ac:dyDescent="0.25">
      <c r="A498" s="1"/>
      <c r="B498" s="1"/>
      <c r="C498" s="1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" customHeight="1" x14ac:dyDescent="0.25">
      <c r="A499" s="1"/>
      <c r="B499" s="1"/>
      <c r="C499" s="1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 customHeight="1" x14ac:dyDescent="0.25">
      <c r="A500" s="1"/>
      <c r="B500" s="1"/>
      <c r="C500" s="1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 customHeight="1" x14ac:dyDescent="0.25">
      <c r="A501" s="1"/>
      <c r="B501" s="1"/>
      <c r="C501" s="1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 customHeight="1" x14ac:dyDescent="0.25">
      <c r="A502" s="1"/>
      <c r="B502" s="1"/>
      <c r="C502" s="1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 customHeight="1" x14ac:dyDescent="0.25">
      <c r="A503" s="1"/>
      <c r="B503" s="1"/>
      <c r="C503" s="1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 customHeight="1" x14ac:dyDescent="0.25">
      <c r="A504" s="1"/>
      <c r="B504" s="1"/>
      <c r="C504" s="1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 customHeight="1" x14ac:dyDescent="0.25">
      <c r="A505" s="1"/>
      <c r="B505" s="1"/>
      <c r="C505" s="1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 customHeight="1" x14ac:dyDescent="0.25">
      <c r="A506" s="1"/>
      <c r="B506" s="1"/>
      <c r="C506" s="1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 customHeight="1" x14ac:dyDescent="0.25">
      <c r="A507" s="1"/>
      <c r="B507" s="1"/>
      <c r="C507" s="1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 customHeight="1" x14ac:dyDescent="0.25">
      <c r="A508" s="1"/>
      <c r="B508" s="1"/>
      <c r="C508" s="1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 customHeight="1" x14ac:dyDescent="0.25">
      <c r="A509" s="1"/>
      <c r="B509" s="1"/>
      <c r="C509" s="1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 customHeight="1" x14ac:dyDescent="0.25">
      <c r="A510" s="1"/>
      <c r="B510" s="1"/>
      <c r="C510" s="1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 customHeight="1" x14ac:dyDescent="0.25">
      <c r="A511" s="1"/>
      <c r="B511" s="1"/>
      <c r="C511" s="1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 customHeight="1" x14ac:dyDescent="0.25">
      <c r="A512" s="1"/>
      <c r="B512" s="1"/>
      <c r="C512" s="1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 customHeight="1" x14ac:dyDescent="0.25">
      <c r="A513" s="1"/>
      <c r="B513" s="1"/>
      <c r="C513" s="1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 customHeight="1" x14ac:dyDescent="0.25">
      <c r="A514" s="1"/>
      <c r="B514" s="1"/>
      <c r="C514" s="1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 customHeight="1" x14ac:dyDescent="0.25">
      <c r="A515" s="1"/>
      <c r="B515" s="1"/>
      <c r="C515" s="1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 customHeight="1" x14ac:dyDescent="0.25">
      <c r="A516" s="1"/>
      <c r="B516" s="1"/>
      <c r="C516" s="1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 customHeight="1" x14ac:dyDescent="0.25">
      <c r="A517" s="1"/>
      <c r="B517" s="1"/>
      <c r="C517" s="1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 customHeight="1" x14ac:dyDescent="0.25">
      <c r="A518" s="1"/>
      <c r="B518" s="1"/>
      <c r="C518" s="1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" customHeight="1" x14ac:dyDescent="0.25">
      <c r="A519" s="1"/>
      <c r="B519" s="1"/>
      <c r="C519" s="1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 customHeight="1" x14ac:dyDescent="0.25">
      <c r="A520" s="1"/>
      <c r="B520" s="1"/>
      <c r="C520" s="1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 customHeight="1" x14ac:dyDescent="0.25">
      <c r="A521" s="1"/>
      <c r="B521" s="1"/>
      <c r="C521" s="1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" customHeight="1" x14ac:dyDescent="0.25">
      <c r="A522" s="1"/>
      <c r="B522" s="1"/>
      <c r="C522" s="1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 customHeight="1" x14ac:dyDescent="0.25">
      <c r="A523" s="1"/>
      <c r="B523" s="1"/>
      <c r="C523" s="1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 customHeight="1" x14ac:dyDescent="0.25">
      <c r="A524" s="1"/>
      <c r="B524" s="1"/>
      <c r="C524" s="1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 customHeight="1" x14ac:dyDescent="0.25">
      <c r="A525" s="1"/>
      <c r="B525" s="1"/>
      <c r="C525" s="1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 customHeight="1" x14ac:dyDescent="0.25">
      <c r="A526" s="1"/>
      <c r="B526" s="1"/>
      <c r="C526" s="1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 customHeight="1" x14ac:dyDescent="0.25">
      <c r="A527" s="1"/>
      <c r="B527" s="1"/>
      <c r="C527" s="1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 customHeight="1" x14ac:dyDescent="0.25">
      <c r="A528" s="1"/>
      <c r="B528" s="1"/>
      <c r="C528" s="1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 customHeight="1" x14ac:dyDescent="0.25">
      <c r="A529" s="1"/>
      <c r="B529" s="1"/>
      <c r="C529" s="1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 customHeight="1" x14ac:dyDescent="0.25">
      <c r="A530" s="1"/>
      <c r="B530" s="1"/>
      <c r="C530" s="1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 customHeight="1" x14ac:dyDescent="0.25">
      <c r="A531" s="1"/>
      <c r="B531" s="1"/>
      <c r="C531" s="1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 customHeight="1" x14ac:dyDescent="0.25">
      <c r="A532" s="1"/>
      <c r="B532" s="1"/>
      <c r="C532" s="1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 customHeight="1" x14ac:dyDescent="0.25">
      <c r="A533" s="1"/>
      <c r="B533" s="1"/>
      <c r="C533" s="1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 customHeight="1" x14ac:dyDescent="0.25">
      <c r="A534" s="1"/>
      <c r="B534" s="1"/>
      <c r="C534" s="1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 customHeight="1" x14ac:dyDescent="0.25">
      <c r="A535" s="1"/>
      <c r="B535" s="1"/>
      <c r="C535" s="1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 customHeight="1" x14ac:dyDescent="0.25">
      <c r="A536" s="1"/>
      <c r="B536" s="1"/>
      <c r="C536" s="1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" customHeight="1" x14ac:dyDescent="0.25">
      <c r="A537" s="1"/>
      <c r="B537" s="1"/>
      <c r="C537" s="1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" customHeight="1" x14ac:dyDescent="0.25">
      <c r="A538" s="1"/>
      <c r="B538" s="1"/>
      <c r="C538" s="1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" customHeight="1" x14ac:dyDescent="0.25">
      <c r="A539" s="1"/>
      <c r="B539" s="1"/>
      <c r="C539" s="1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 customHeight="1" x14ac:dyDescent="0.25">
      <c r="A540" s="1"/>
      <c r="B540" s="1"/>
      <c r="C540" s="1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 customHeight="1" x14ac:dyDescent="0.25">
      <c r="A541" s="1"/>
      <c r="B541" s="1"/>
      <c r="C541" s="1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" customHeight="1" x14ac:dyDescent="0.25">
      <c r="A542" s="1"/>
      <c r="B542" s="1"/>
      <c r="C542" s="1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 customHeight="1" x14ac:dyDescent="0.25">
      <c r="A543" s="1"/>
      <c r="B543" s="1"/>
      <c r="C543" s="1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 customHeight="1" x14ac:dyDescent="0.25">
      <c r="A544" s="1"/>
      <c r="B544" s="1"/>
      <c r="C544" s="1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" customHeight="1" x14ac:dyDescent="0.25">
      <c r="A545" s="1"/>
      <c r="B545" s="1"/>
      <c r="C545" s="1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 customHeight="1" x14ac:dyDescent="0.25">
      <c r="A546" s="1"/>
      <c r="B546" s="1"/>
      <c r="C546" s="1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 customHeight="1" x14ac:dyDescent="0.25">
      <c r="A547" s="1"/>
      <c r="B547" s="1"/>
      <c r="C547" s="1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 customHeight="1" x14ac:dyDescent="0.25">
      <c r="A548" s="1"/>
      <c r="B548" s="1"/>
      <c r="C548" s="1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 customHeight="1" x14ac:dyDescent="0.25">
      <c r="A549" s="1"/>
      <c r="B549" s="1"/>
      <c r="C549" s="1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" customHeight="1" x14ac:dyDescent="0.25">
      <c r="A550" s="1"/>
      <c r="B550" s="1"/>
      <c r="C550" s="1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 customHeight="1" x14ac:dyDescent="0.25">
      <c r="A551" s="1"/>
      <c r="B551" s="1"/>
      <c r="C551" s="1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 customHeight="1" x14ac:dyDescent="0.25">
      <c r="A552" s="1"/>
      <c r="B552" s="1"/>
      <c r="C552" s="1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 customHeight="1" x14ac:dyDescent="0.25">
      <c r="A553" s="1"/>
      <c r="B553" s="1"/>
      <c r="C553" s="1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 customHeight="1" x14ac:dyDescent="0.25">
      <c r="A554" s="1"/>
      <c r="B554" s="1"/>
      <c r="C554" s="1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 customHeight="1" x14ac:dyDescent="0.25">
      <c r="A555" s="1"/>
      <c r="B555" s="1"/>
      <c r="C555" s="1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" customHeight="1" x14ac:dyDescent="0.25">
      <c r="A556" s="1"/>
      <c r="B556" s="1"/>
      <c r="C556" s="1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" customHeight="1" x14ac:dyDescent="0.25">
      <c r="A557" s="1"/>
      <c r="B557" s="1"/>
      <c r="C557" s="1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 customHeight="1" x14ac:dyDescent="0.25">
      <c r="A558" s="1"/>
      <c r="B558" s="1"/>
      <c r="C558" s="1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 customHeight="1" x14ac:dyDescent="0.25">
      <c r="A559" s="1"/>
      <c r="B559" s="1"/>
      <c r="C559" s="1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 customHeight="1" x14ac:dyDescent="0.25">
      <c r="A560" s="1"/>
      <c r="B560" s="1"/>
      <c r="C560" s="1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 customHeight="1" x14ac:dyDescent="0.25">
      <c r="A561" s="1"/>
      <c r="B561" s="1"/>
      <c r="C561" s="1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 customHeight="1" x14ac:dyDescent="0.25">
      <c r="A562" s="1"/>
      <c r="B562" s="1"/>
      <c r="C562" s="1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" customHeight="1" x14ac:dyDescent="0.25">
      <c r="A563" s="1"/>
      <c r="B563" s="1"/>
      <c r="C563" s="1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 customHeight="1" x14ac:dyDescent="0.25">
      <c r="A564" s="1"/>
      <c r="B564" s="1"/>
      <c r="C564" s="1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 customHeight="1" x14ac:dyDescent="0.25">
      <c r="A565" s="1"/>
      <c r="B565" s="1"/>
      <c r="C565" s="1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 customHeight="1" x14ac:dyDescent="0.25">
      <c r="A566" s="1"/>
      <c r="B566" s="1"/>
      <c r="C566" s="1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" customHeight="1" x14ac:dyDescent="0.25">
      <c r="A567" s="1"/>
      <c r="B567" s="1"/>
      <c r="C567" s="1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 customHeight="1" x14ac:dyDescent="0.25">
      <c r="A568" s="1"/>
      <c r="B568" s="1"/>
      <c r="C568" s="1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 customHeight="1" x14ac:dyDescent="0.25">
      <c r="A569" s="1"/>
      <c r="B569" s="1"/>
      <c r="C569" s="1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 customHeight="1" x14ac:dyDescent="0.25">
      <c r="A570" s="1"/>
      <c r="B570" s="1"/>
      <c r="C570" s="1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 customHeight="1" x14ac:dyDescent="0.25">
      <c r="A571" s="1"/>
      <c r="B571" s="1"/>
      <c r="C571" s="1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 customHeight="1" x14ac:dyDescent="0.25">
      <c r="A572" s="1"/>
      <c r="B572" s="1"/>
      <c r="C572" s="1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" customHeight="1" x14ac:dyDescent="0.25">
      <c r="A573" s="1"/>
      <c r="B573" s="1"/>
      <c r="C573" s="1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" customHeight="1" x14ac:dyDescent="0.25">
      <c r="A574" s="1"/>
      <c r="B574" s="1"/>
      <c r="C574" s="1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" customHeight="1" x14ac:dyDescent="0.25">
      <c r="A575" s="1"/>
      <c r="B575" s="1"/>
      <c r="C575" s="1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 customHeight="1" x14ac:dyDescent="0.25">
      <c r="A576" s="1"/>
      <c r="B576" s="1"/>
      <c r="C576" s="1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 customHeight="1" x14ac:dyDescent="0.25">
      <c r="A577" s="1"/>
      <c r="B577" s="1"/>
      <c r="C577" s="1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 customHeight="1" x14ac:dyDescent="0.25">
      <c r="A578" s="1"/>
      <c r="B578" s="1"/>
      <c r="C578" s="1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 customHeight="1" x14ac:dyDescent="0.25">
      <c r="A579" s="1"/>
      <c r="B579" s="1"/>
      <c r="C579" s="1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 customHeight="1" x14ac:dyDescent="0.25">
      <c r="A580" s="1"/>
      <c r="B580" s="1"/>
      <c r="C580" s="1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" customHeight="1" x14ac:dyDescent="0.25">
      <c r="A581" s="1"/>
      <c r="B581" s="1"/>
      <c r="C581" s="1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 customHeight="1" x14ac:dyDescent="0.25">
      <c r="A582" s="1"/>
      <c r="B582" s="1"/>
      <c r="C582" s="1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 customHeight="1" x14ac:dyDescent="0.25">
      <c r="A583" s="1"/>
      <c r="B583" s="1"/>
      <c r="C583" s="1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 customHeight="1" x14ac:dyDescent="0.25">
      <c r="A584" s="1"/>
      <c r="B584" s="1"/>
      <c r="C584" s="1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" customHeight="1" x14ac:dyDescent="0.25">
      <c r="A585" s="1"/>
      <c r="B585" s="1"/>
      <c r="C585" s="1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" customHeight="1" x14ac:dyDescent="0.25">
      <c r="A586" s="1"/>
      <c r="B586" s="1"/>
      <c r="C586" s="1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 customHeight="1" x14ac:dyDescent="0.25">
      <c r="A587" s="1"/>
      <c r="B587" s="1"/>
      <c r="C587" s="1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 customHeight="1" x14ac:dyDescent="0.25">
      <c r="A588" s="1"/>
      <c r="B588" s="1"/>
      <c r="C588" s="1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" customHeight="1" x14ac:dyDescent="0.25">
      <c r="A589" s="1"/>
      <c r="B589" s="1"/>
      <c r="C589" s="1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" customHeight="1" x14ac:dyDescent="0.25">
      <c r="A590" s="1"/>
      <c r="B590" s="1"/>
      <c r="C590" s="1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 customHeight="1" x14ac:dyDescent="0.25">
      <c r="A591" s="1"/>
      <c r="B591" s="1"/>
      <c r="C591" s="1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 customHeight="1" x14ac:dyDescent="0.25">
      <c r="A592" s="1"/>
      <c r="B592" s="1"/>
      <c r="C592" s="1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" customHeight="1" x14ac:dyDescent="0.25">
      <c r="A593" s="1"/>
      <c r="B593" s="1"/>
      <c r="C593" s="1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 customHeight="1" x14ac:dyDescent="0.25">
      <c r="A594" s="1"/>
      <c r="B594" s="1"/>
      <c r="C594" s="1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" customHeight="1" x14ac:dyDescent="0.25">
      <c r="A595" s="1"/>
      <c r="B595" s="1"/>
      <c r="C595" s="1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 customHeight="1" x14ac:dyDescent="0.25">
      <c r="A596" s="1"/>
      <c r="B596" s="1"/>
      <c r="C596" s="1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 customHeight="1" x14ac:dyDescent="0.25">
      <c r="A597" s="1"/>
      <c r="B597" s="1"/>
      <c r="C597" s="1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" customHeight="1" x14ac:dyDescent="0.25">
      <c r="A598" s="1"/>
      <c r="B598" s="1"/>
      <c r="C598" s="1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 customHeight="1" x14ac:dyDescent="0.25">
      <c r="A599" s="1"/>
      <c r="B599" s="1"/>
      <c r="C599" s="1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 customHeight="1" x14ac:dyDescent="0.25">
      <c r="A600" s="1"/>
      <c r="B600" s="1"/>
      <c r="C600" s="1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 customHeight="1" x14ac:dyDescent="0.25">
      <c r="A601" s="1"/>
      <c r="B601" s="1"/>
      <c r="C601" s="1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" customHeight="1" x14ac:dyDescent="0.25">
      <c r="A602" s="1"/>
      <c r="B602" s="1"/>
      <c r="C602" s="1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" customHeight="1" x14ac:dyDescent="0.25">
      <c r="A603" s="1"/>
      <c r="B603" s="1"/>
      <c r="C603" s="1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" customHeight="1" x14ac:dyDescent="0.25">
      <c r="A604" s="1"/>
      <c r="B604" s="1"/>
      <c r="C604" s="1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 customHeight="1" x14ac:dyDescent="0.25">
      <c r="A605" s="1"/>
      <c r="B605" s="1"/>
      <c r="C605" s="1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" customHeight="1" x14ac:dyDescent="0.25">
      <c r="A606" s="1"/>
      <c r="B606" s="1"/>
      <c r="C606" s="1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 customHeight="1" x14ac:dyDescent="0.25">
      <c r="A607" s="1"/>
      <c r="B607" s="1"/>
      <c r="C607" s="1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 customHeight="1" x14ac:dyDescent="0.25">
      <c r="A608" s="1"/>
      <c r="B608" s="1"/>
      <c r="C608" s="1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 customHeight="1" x14ac:dyDescent="0.25">
      <c r="A609" s="1"/>
      <c r="B609" s="1"/>
      <c r="C609" s="1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" customHeight="1" x14ac:dyDescent="0.25">
      <c r="A610" s="1"/>
      <c r="B610" s="1"/>
      <c r="C610" s="1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 customHeight="1" x14ac:dyDescent="0.25">
      <c r="A611" s="1"/>
      <c r="B611" s="1"/>
      <c r="C611" s="1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 customHeight="1" x14ac:dyDescent="0.25">
      <c r="A612" s="1"/>
      <c r="B612" s="1"/>
      <c r="C612" s="1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 customHeight="1" x14ac:dyDescent="0.25">
      <c r="A613" s="1"/>
      <c r="B613" s="1"/>
      <c r="C613" s="1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" customHeight="1" x14ac:dyDescent="0.25">
      <c r="A614" s="1"/>
      <c r="B614" s="1"/>
      <c r="C614" s="1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" customHeight="1" x14ac:dyDescent="0.25">
      <c r="A615" s="1"/>
      <c r="B615" s="1"/>
      <c r="C615" s="1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 customHeight="1" x14ac:dyDescent="0.25">
      <c r="A616" s="1"/>
      <c r="B616" s="1"/>
      <c r="C616" s="1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" customHeight="1" x14ac:dyDescent="0.25">
      <c r="A617" s="1"/>
      <c r="B617" s="1"/>
      <c r="C617" s="1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 customHeight="1" x14ac:dyDescent="0.25">
      <c r="A618" s="1"/>
      <c r="B618" s="1"/>
      <c r="C618" s="1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" customHeight="1" x14ac:dyDescent="0.25">
      <c r="A619" s="1"/>
      <c r="B619" s="1"/>
      <c r="C619" s="1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 customHeight="1" x14ac:dyDescent="0.25">
      <c r="A620" s="1"/>
      <c r="B620" s="1"/>
      <c r="C620" s="1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 customHeight="1" x14ac:dyDescent="0.25">
      <c r="A621" s="1"/>
      <c r="B621" s="1"/>
      <c r="C621" s="1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 customHeight="1" x14ac:dyDescent="0.25">
      <c r="A622" s="1"/>
      <c r="B622" s="1"/>
      <c r="C622" s="1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 customHeight="1" x14ac:dyDescent="0.25">
      <c r="A623" s="1"/>
      <c r="B623" s="1"/>
      <c r="C623" s="1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 customHeight="1" x14ac:dyDescent="0.25">
      <c r="A624" s="1"/>
      <c r="B624" s="1"/>
      <c r="C624" s="1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 customHeight="1" x14ac:dyDescent="0.25">
      <c r="A625" s="1"/>
      <c r="B625" s="1"/>
      <c r="C625" s="1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 customHeight="1" x14ac:dyDescent="0.25">
      <c r="A626" s="1"/>
      <c r="B626" s="1"/>
      <c r="C626" s="1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 customHeight="1" x14ac:dyDescent="0.25">
      <c r="A627" s="1"/>
      <c r="B627" s="1"/>
      <c r="C627" s="1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 customHeight="1" x14ac:dyDescent="0.25">
      <c r="A628" s="1"/>
      <c r="B628" s="1"/>
      <c r="C628" s="1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 customHeight="1" x14ac:dyDescent="0.25">
      <c r="A629" s="1"/>
      <c r="B629" s="1"/>
      <c r="C629" s="1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 customHeight="1" x14ac:dyDescent="0.25">
      <c r="A630" s="1"/>
      <c r="B630" s="1"/>
      <c r="C630" s="1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 customHeight="1" x14ac:dyDescent="0.25">
      <c r="A631" s="1"/>
      <c r="B631" s="1"/>
      <c r="C631" s="1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 customHeight="1" x14ac:dyDescent="0.25">
      <c r="A632" s="1"/>
      <c r="B632" s="1"/>
      <c r="C632" s="1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 customHeight="1" x14ac:dyDescent="0.25">
      <c r="A633" s="1"/>
      <c r="B633" s="1"/>
      <c r="C633" s="1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 customHeight="1" x14ac:dyDescent="0.25">
      <c r="A634" s="1"/>
      <c r="B634" s="1"/>
      <c r="C634" s="1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 customHeight="1" x14ac:dyDescent="0.25">
      <c r="A635" s="1"/>
      <c r="B635" s="1"/>
      <c r="C635" s="1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 customHeight="1" x14ac:dyDescent="0.25">
      <c r="A636" s="1"/>
      <c r="B636" s="1"/>
      <c r="C636" s="1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 customHeight="1" x14ac:dyDescent="0.25">
      <c r="A637" s="1"/>
      <c r="B637" s="1"/>
      <c r="C637" s="1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 customHeight="1" x14ac:dyDescent="0.25">
      <c r="A638" s="1"/>
      <c r="B638" s="1"/>
      <c r="C638" s="1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 customHeight="1" x14ac:dyDescent="0.25">
      <c r="A639" s="1"/>
      <c r="B639" s="1"/>
      <c r="C639" s="1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 customHeight="1" x14ac:dyDescent="0.25">
      <c r="A640" s="1"/>
      <c r="B640" s="1"/>
      <c r="C640" s="1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 customHeight="1" x14ac:dyDescent="0.25">
      <c r="A641" s="1"/>
      <c r="B641" s="1"/>
      <c r="C641" s="1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" customHeight="1" x14ac:dyDescent="0.25">
      <c r="A642" s="1"/>
      <c r="B642" s="1"/>
      <c r="C642" s="1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 customHeight="1" x14ac:dyDescent="0.25">
      <c r="A643" s="1"/>
      <c r="B643" s="1"/>
      <c r="C643" s="1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 customHeight="1" x14ac:dyDescent="0.25">
      <c r="A644" s="1"/>
      <c r="B644" s="1"/>
      <c r="C644" s="1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 customHeight="1" x14ac:dyDescent="0.25">
      <c r="A645" s="1"/>
      <c r="B645" s="1"/>
      <c r="C645" s="1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 customHeight="1" x14ac:dyDescent="0.25">
      <c r="A646" s="1"/>
      <c r="B646" s="1"/>
      <c r="C646" s="1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 customHeight="1" x14ac:dyDescent="0.25">
      <c r="A647" s="1"/>
      <c r="B647" s="1"/>
      <c r="C647" s="1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 customHeight="1" x14ac:dyDescent="0.25">
      <c r="A648" s="1"/>
      <c r="B648" s="1"/>
      <c r="C648" s="1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 customHeight="1" x14ac:dyDescent="0.25">
      <c r="A649" s="1"/>
      <c r="B649" s="1"/>
      <c r="C649" s="1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 customHeight="1" x14ac:dyDescent="0.25">
      <c r="A650" s="1"/>
      <c r="B650" s="1"/>
      <c r="C650" s="1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" customHeight="1" x14ac:dyDescent="0.25">
      <c r="A651" s="1"/>
      <c r="B651" s="1"/>
      <c r="C651" s="1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" customHeight="1" x14ac:dyDescent="0.25">
      <c r="A652" s="1"/>
      <c r="B652" s="1"/>
      <c r="C652" s="1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" customHeight="1" x14ac:dyDescent="0.25">
      <c r="A653" s="1"/>
      <c r="B653" s="1"/>
      <c r="C653" s="1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 customHeight="1" x14ac:dyDescent="0.25">
      <c r="A654" s="1"/>
      <c r="B654" s="1"/>
      <c r="C654" s="1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 customHeight="1" x14ac:dyDescent="0.25">
      <c r="A655" s="1"/>
      <c r="B655" s="1"/>
      <c r="C655" s="1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 customHeight="1" x14ac:dyDescent="0.25">
      <c r="A656" s="1"/>
      <c r="B656" s="1"/>
      <c r="C656" s="1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 customHeight="1" x14ac:dyDescent="0.25">
      <c r="A657" s="1"/>
      <c r="B657" s="1"/>
      <c r="C657" s="1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 customHeight="1" x14ac:dyDescent="0.25">
      <c r="A658" s="1"/>
      <c r="B658" s="1"/>
      <c r="C658" s="1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 customHeight="1" x14ac:dyDescent="0.25">
      <c r="A659" s="1"/>
      <c r="B659" s="1"/>
      <c r="C659" s="1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 customHeight="1" x14ac:dyDescent="0.25">
      <c r="A660" s="1"/>
      <c r="B660" s="1"/>
      <c r="C660" s="1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 customHeight="1" x14ac:dyDescent="0.25">
      <c r="A661" s="1"/>
      <c r="B661" s="1"/>
      <c r="C661" s="1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" customHeight="1" x14ac:dyDescent="0.25">
      <c r="A662" s="1"/>
      <c r="B662" s="1"/>
      <c r="C662" s="1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 customHeight="1" x14ac:dyDescent="0.25">
      <c r="A663" s="1"/>
      <c r="B663" s="1"/>
      <c r="C663" s="1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 customHeight="1" x14ac:dyDescent="0.25">
      <c r="A664" s="1"/>
      <c r="B664" s="1"/>
      <c r="C664" s="1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" customHeight="1" x14ac:dyDescent="0.25">
      <c r="A665" s="1"/>
      <c r="B665" s="1"/>
      <c r="C665" s="1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 customHeight="1" x14ac:dyDescent="0.25">
      <c r="A666" s="1"/>
      <c r="B666" s="1"/>
      <c r="C666" s="1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 customHeight="1" x14ac:dyDescent="0.25">
      <c r="A667" s="1"/>
      <c r="B667" s="1"/>
      <c r="C667" s="1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 customHeight="1" x14ac:dyDescent="0.25">
      <c r="A668" s="1"/>
      <c r="B668" s="1"/>
      <c r="C668" s="1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" customHeight="1" x14ac:dyDescent="0.25">
      <c r="A669" s="1"/>
      <c r="B669" s="1"/>
      <c r="C669" s="1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 customHeight="1" x14ac:dyDescent="0.25">
      <c r="A670" s="1"/>
      <c r="B670" s="1"/>
      <c r="C670" s="1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 customHeight="1" x14ac:dyDescent="0.25">
      <c r="A671" s="1"/>
      <c r="B671" s="1"/>
      <c r="C671" s="1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 customHeight="1" x14ac:dyDescent="0.25">
      <c r="A672" s="1"/>
      <c r="B672" s="1"/>
      <c r="C672" s="1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 customHeight="1" x14ac:dyDescent="0.25">
      <c r="A673" s="1"/>
      <c r="B673" s="1"/>
      <c r="C673" s="1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 customHeight="1" x14ac:dyDescent="0.25">
      <c r="A674" s="1"/>
      <c r="B674" s="1"/>
      <c r="C674" s="1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" customHeight="1" x14ac:dyDescent="0.25">
      <c r="A675" s="1"/>
      <c r="B675" s="1"/>
      <c r="C675" s="1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" customHeight="1" x14ac:dyDescent="0.25">
      <c r="A676" s="1"/>
      <c r="B676" s="1"/>
      <c r="C676" s="1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" customHeight="1" x14ac:dyDescent="0.25">
      <c r="A677" s="1"/>
      <c r="B677" s="1"/>
      <c r="C677" s="1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" customHeight="1" x14ac:dyDescent="0.25">
      <c r="A678" s="1"/>
      <c r="B678" s="1"/>
      <c r="C678" s="1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" customHeight="1" x14ac:dyDescent="0.25">
      <c r="A679" s="1"/>
      <c r="B679" s="1"/>
      <c r="C679" s="1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" customHeight="1" x14ac:dyDescent="0.25">
      <c r="A680" s="1"/>
      <c r="B680" s="1"/>
      <c r="C680" s="1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" customHeight="1" x14ac:dyDescent="0.25">
      <c r="A681" s="1"/>
      <c r="B681" s="1"/>
      <c r="C681" s="1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" customHeight="1" x14ac:dyDescent="0.25">
      <c r="A682" s="1"/>
      <c r="B682" s="1"/>
      <c r="C682" s="1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" customHeight="1" x14ac:dyDescent="0.25">
      <c r="A683" s="1"/>
      <c r="B683" s="1"/>
      <c r="C683" s="1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" customHeight="1" x14ac:dyDescent="0.25">
      <c r="A684" s="1"/>
      <c r="B684" s="1"/>
      <c r="C684" s="1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 customHeight="1" x14ac:dyDescent="0.25">
      <c r="A685" s="1"/>
      <c r="B685" s="1"/>
      <c r="C685" s="1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" customHeight="1" x14ac:dyDescent="0.25">
      <c r="A686" s="1"/>
      <c r="B686" s="1"/>
      <c r="C686" s="1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 customHeight="1" x14ac:dyDescent="0.25">
      <c r="A687" s="1"/>
      <c r="B687" s="1"/>
      <c r="C687" s="1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 customHeight="1" x14ac:dyDescent="0.25">
      <c r="A688" s="1"/>
      <c r="B688" s="1"/>
      <c r="C688" s="1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 customHeight="1" x14ac:dyDescent="0.25">
      <c r="A689" s="1"/>
      <c r="B689" s="1"/>
      <c r="C689" s="1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 customHeight="1" x14ac:dyDescent="0.25">
      <c r="A690" s="1"/>
      <c r="B690" s="1"/>
      <c r="C690" s="1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 customHeight="1" x14ac:dyDescent="0.25">
      <c r="A691" s="1"/>
      <c r="B691" s="1"/>
      <c r="C691" s="1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" customHeight="1" x14ac:dyDescent="0.25">
      <c r="A692" s="1"/>
      <c r="B692" s="1"/>
      <c r="C692" s="1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 customHeight="1" x14ac:dyDescent="0.25">
      <c r="A693" s="1"/>
      <c r="B693" s="1"/>
      <c r="C693" s="1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 customHeight="1" x14ac:dyDescent="0.25">
      <c r="A694" s="1"/>
      <c r="B694" s="1"/>
      <c r="C694" s="1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" customHeight="1" x14ac:dyDescent="0.25">
      <c r="A695" s="1"/>
      <c r="B695" s="1"/>
      <c r="C695" s="1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" customHeight="1" x14ac:dyDescent="0.25">
      <c r="A696" s="1"/>
      <c r="B696" s="1"/>
      <c r="C696" s="1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" customHeight="1" x14ac:dyDescent="0.25">
      <c r="A697" s="1"/>
      <c r="B697" s="1"/>
      <c r="C697" s="1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" customHeight="1" x14ac:dyDescent="0.25">
      <c r="A698" s="1"/>
      <c r="B698" s="1"/>
      <c r="C698" s="1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" customHeight="1" x14ac:dyDescent="0.25">
      <c r="A699" s="1"/>
      <c r="B699" s="1"/>
      <c r="C699" s="1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" customHeight="1" x14ac:dyDescent="0.25">
      <c r="A700" s="1"/>
      <c r="B700" s="1"/>
      <c r="C700" s="1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" customHeight="1" x14ac:dyDescent="0.25">
      <c r="A701" s="1"/>
      <c r="B701" s="1"/>
      <c r="C701" s="1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" customHeight="1" x14ac:dyDescent="0.25">
      <c r="A702" s="1"/>
      <c r="B702" s="1"/>
      <c r="C702" s="1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 customHeight="1" x14ac:dyDescent="0.25">
      <c r="A703" s="1"/>
      <c r="B703" s="1"/>
      <c r="C703" s="1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" customHeight="1" x14ac:dyDescent="0.25">
      <c r="A704" s="1"/>
      <c r="B704" s="1"/>
      <c r="C704" s="1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 customHeight="1" x14ac:dyDescent="0.25">
      <c r="A705" s="1"/>
      <c r="B705" s="1"/>
      <c r="C705" s="1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 customHeight="1" x14ac:dyDescent="0.25">
      <c r="A706" s="1"/>
      <c r="B706" s="1"/>
      <c r="C706" s="1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 customHeight="1" x14ac:dyDescent="0.25">
      <c r="A707" s="1"/>
      <c r="B707" s="1"/>
      <c r="C707" s="1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 customHeight="1" x14ac:dyDescent="0.25">
      <c r="A708" s="1"/>
      <c r="B708" s="1"/>
      <c r="C708" s="1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 customHeight="1" x14ac:dyDescent="0.25">
      <c r="A709" s="1"/>
      <c r="B709" s="1"/>
      <c r="C709" s="1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 customHeight="1" x14ac:dyDescent="0.25">
      <c r="A710" s="1"/>
      <c r="B710" s="1"/>
      <c r="C710" s="1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 customHeight="1" x14ac:dyDescent="0.25">
      <c r="A711" s="1"/>
      <c r="B711" s="1"/>
      <c r="C711" s="1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 customHeight="1" x14ac:dyDescent="0.25">
      <c r="A712" s="1"/>
      <c r="B712" s="1"/>
      <c r="C712" s="1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" customHeight="1" x14ac:dyDescent="0.25">
      <c r="A713" s="1"/>
      <c r="B713" s="1"/>
      <c r="C713" s="1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 customHeight="1" x14ac:dyDescent="0.25">
      <c r="A714" s="1"/>
      <c r="B714" s="1"/>
      <c r="C714" s="1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" customHeight="1" x14ac:dyDescent="0.25">
      <c r="A715" s="1"/>
      <c r="B715" s="1"/>
      <c r="C715" s="1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" customHeight="1" x14ac:dyDescent="0.25">
      <c r="A716" s="1"/>
      <c r="B716" s="1"/>
      <c r="C716" s="1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 customHeight="1" x14ac:dyDescent="0.25">
      <c r="A717" s="1"/>
      <c r="B717" s="1"/>
      <c r="C717" s="1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 customHeight="1" x14ac:dyDescent="0.25">
      <c r="A718" s="1"/>
      <c r="B718" s="1"/>
      <c r="C718" s="1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 customHeight="1" x14ac:dyDescent="0.25">
      <c r="A719" s="1"/>
      <c r="B719" s="1"/>
      <c r="C719" s="1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" customHeight="1" x14ac:dyDescent="0.25">
      <c r="A720" s="1"/>
      <c r="B720" s="1"/>
      <c r="C720" s="1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 customHeight="1" x14ac:dyDescent="0.25">
      <c r="A721" s="1"/>
      <c r="B721" s="1"/>
      <c r="C721" s="1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 customHeight="1" x14ac:dyDescent="0.25">
      <c r="A722" s="1"/>
      <c r="B722" s="1"/>
      <c r="C722" s="1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 customHeight="1" x14ac:dyDescent="0.25">
      <c r="A723" s="1"/>
      <c r="B723" s="1"/>
      <c r="C723" s="1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" customHeight="1" x14ac:dyDescent="0.25">
      <c r="A724" s="1"/>
      <c r="B724" s="1"/>
      <c r="C724" s="1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 customHeight="1" x14ac:dyDescent="0.25">
      <c r="A725" s="1"/>
      <c r="B725" s="1"/>
      <c r="C725" s="1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 customHeight="1" x14ac:dyDescent="0.25">
      <c r="A726" s="1"/>
      <c r="B726" s="1"/>
      <c r="C726" s="1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 customHeight="1" x14ac:dyDescent="0.25">
      <c r="A727" s="1"/>
      <c r="B727" s="1"/>
      <c r="C727" s="1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 customHeight="1" x14ac:dyDescent="0.25">
      <c r="A728" s="1"/>
      <c r="B728" s="1"/>
      <c r="C728" s="1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 customHeight="1" x14ac:dyDescent="0.25">
      <c r="A729" s="1"/>
      <c r="B729" s="1"/>
      <c r="C729" s="1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 customHeight="1" x14ac:dyDescent="0.25">
      <c r="A730" s="1"/>
      <c r="B730" s="1"/>
      <c r="C730" s="1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" customHeight="1" x14ac:dyDescent="0.25">
      <c r="A731" s="1"/>
      <c r="B731" s="1"/>
      <c r="C731" s="1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 customHeight="1" x14ac:dyDescent="0.25">
      <c r="A732" s="1"/>
      <c r="B732" s="1"/>
      <c r="C732" s="1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 customHeight="1" x14ac:dyDescent="0.25">
      <c r="A733" s="1"/>
      <c r="B733" s="1"/>
      <c r="C733" s="1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" customHeight="1" x14ac:dyDescent="0.25">
      <c r="A734" s="1"/>
      <c r="B734" s="1"/>
      <c r="C734" s="1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 customHeight="1" x14ac:dyDescent="0.25">
      <c r="A735" s="1"/>
      <c r="B735" s="1"/>
      <c r="C735" s="1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 customHeight="1" x14ac:dyDescent="0.25">
      <c r="A736" s="1"/>
      <c r="B736" s="1"/>
      <c r="C736" s="1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 customHeight="1" x14ac:dyDescent="0.25">
      <c r="A737" s="1"/>
      <c r="B737" s="1"/>
      <c r="C737" s="1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 customHeight="1" x14ac:dyDescent="0.25">
      <c r="A738" s="1"/>
      <c r="B738" s="1"/>
      <c r="C738" s="1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 customHeight="1" x14ac:dyDescent="0.25">
      <c r="A739" s="1"/>
      <c r="B739" s="1"/>
      <c r="C739" s="1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 customHeight="1" x14ac:dyDescent="0.25">
      <c r="A740" s="1"/>
      <c r="B740" s="1"/>
      <c r="C740" s="1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 customHeight="1" x14ac:dyDescent="0.25">
      <c r="A741" s="1"/>
      <c r="B741" s="1"/>
      <c r="C741" s="1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 customHeight="1" x14ac:dyDescent="0.25">
      <c r="A742" s="1"/>
      <c r="B742" s="1"/>
      <c r="C742" s="1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 customHeight="1" x14ac:dyDescent="0.25">
      <c r="A743" s="1"/>
      <c r="B743" s="1"/>
      <c r="C743" s="1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 customHeight="1" x14ac:dyDescent="0.25">
      <c r="A744" s="1"/>
      <c r="B744" s="1"/>
      <c r="C744" s="1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 customHeight="1" x14ac:dyDescent="0.25">
      <c r="A745" s="1"/>
      <c r="B745" s="1"/>
      <c r="C745" s="1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" customHeight="1" x14ac:dyDescent="0.25">
      <c r="A746" s="1"/>
      <c r="B746" s="1"/>
      <c r="C746" s="1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 customHeight="1" x14ac:dyDescent="0.25">
      <c r="A747" s="1"/>
      <c r="B747" s="1"/>
      <c r="C747" s="1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 customHeight="1" x14ac:dyDescent="0.25">
      <c r="A748" s="1"/>
      <c r="B748" s="1"/>
      <c r="C748" s="1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 customHeight="1" x14ac:dyDescent="0.25">
      <c r="A749" s="1"/>
      <c r="B749" s="1"/>
      <c r="C749" s="1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 customHeight="1" x14ac:dyDescent="0.25">
      <c r="A750" s="1"/>
      <c r="B750" s="1"/>
      <c r="C750" s="1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 customHeight="1" x14ac:dyDescent="0.25">
      <c r="A751" s="1"/>
      <c r="B751" s="1"/>
      <c r="C751" s="1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 customHeight="1" x14ac:dyDescent="0.25">
      <c r="A752" s="1"/>
      <c r="B752" s="1"/>
      <c r="C752" s="1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" customHeight="1" x14ac:dyDescent="0.25">
      <c r="A753" s="1"/>
      <c r="B753" s="1"/>
      <c r="C753" s="1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 customHeight="1" x14ac:dyDescent="0.25">
      <c r="A754" s="1"/>
      <c r="B754" s="1"/>
      <c r="C754" s="1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" customHeight="1" x14ac:dyDescent="0.25">
      <c r="A755" s="1"/>
      <c r="B755" s="1"/>
      <c r="C755" s="1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 customHeight="1" x14ac:dyDescent="0.25">
      <c r="A756" s="1"/>
      <c r="B756" s="1"/>
      <c r="C756" s="1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 customHeight="1" x14ac:dyDescent="0.25">
      <c r="A757" s="1"/>
      <c r="B757" s="1"/>
      <c r="C757" s="1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 customHeight="1" x14ac:dyDescent="0.25">
      <c r="A758" s="1"/>
      <c r="B758" s="1"/>
      <c r="C758" s="1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 customHeight="1" x14ac:dyDescent="0.25">
      <c r="A759" s="1"/>
      <c r="B759" s="1"/>
      <c r="C759" s="1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 customHeight="1" x14ac:dyDescent="0.25">
      <c r="A760" s="1"/>
      <c r="B760" s="1"/>
      <c r="C760" s="1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" customHeight="1" x14ac:dyDescent="0.25">
      <c r="A761" s="1"/>
      <c r="B761" s="1"/>
      <c r="C761" s="1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 customHeight="1" x14ac:dyDescent="0.25">
      <c r="A762" s="1"/>
      <c r="B762" s="1"/>
      <c r="C762" s="1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" customHeight="1" x14ac:dyDescent="0.25">
      <c r="A763" s="1"/>
      <c r="B763" s="1"/>
      <c r="C763" s="1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 customHeight="1" x14ac:dyDescent="0.25">
      <c r="A764" s="1"/>
      <c r="B764" s="1"/>
      <c r="C764" s="1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 customHeight="1" x14ac:dyDescent="0.25">
      <c r="A765" s="1"/>
      <c r="B765" s="1"/>
      <c r="C765" s="1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 customHeight="1" x14ac:dyDescent="0.25">
      <c r="A766" s="1"/>
      <c r="B766" s="1"/>
      <c r="C766" s="1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 customHeight="1" x14ac:dyDescent="0.25">
      <c r="A767" s="1"/>
      <c r="B767" s="1"/>
      <c r="C767" s="1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 customHeight="1" x14ac:dyDescent="0.25">
      <c r="A768" s="1"/>
      <c r="B768" s="1"/>
      <c r="C768" s="1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 customHeight="1" x14ac:dyDescent="0.25">
      <c r="A769" s="1"/>
      <c r="B769" s="1"/>
      <c r="C769" s="1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 customHeight="1" x14ac:dyDescent="0.25">
      <c r="A770" s="1"/>
      <c r="B770" s="1"/>
      <c r="C770" s="1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" customHeight="1" x14ac:dyDescent="0.25">
      <c r="A771" s="1"/>
      <c r="B771" s="1"/>
      <c r="C771" s="1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" customHeight="1" x14ac:dyDescent="0.25">
      <c r="A772" s="1"/>
      <c r="B772" s="1"/>
      <c r="C772" s="1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" customHeight="1" x14ac:dyDescent="0.25">
      <c r="A773" s="1"/>
      <c r="B773" s="1"/>
      <c r="C773" s="1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" customHeight="1" x14ac:dyDescent="0.25">
      <c r="A774" s="1"/>
      <c r="B774" s="1"/>
      <c r="C774" s="1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" customHeight="1" x14ac:dyDescent="0.25">
      <c r="A775" s="1"/>
      <c r="B775" s="1"/>
      <c r="C775" s="1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" customHeight="1" x14ac:dyDescent="0.25">
      <c r="A776" s="1"/>
      <c r="B776" s="1"/>
      <c r="C776" s="1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" customHeight="1" x14ac:dyDescent="0.25">
      <c r="A777" s="1"/>
      <c r="B777" s="1"/>
      <c r="C777" s="1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" customHeight="1" x14ac:dyDescent="0.25">
      <c r="A778" s="1"/>
      <c r="B778" s="1"/>
      <c r="C778" s="1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" customHeight="1" x14ac:dyDescent="0.25">
      <c r="A779" s="1"/>
      <c r="B779" s="1"/>
      <c r="C779" s="1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" customHeight="1" x14ac:dyDescent="0.25">
      <c r="A780" s="1"/>
      <c r="B780" s="1"/>
      <c r="C780" s="1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" customHeight="1" x14ac:dyDescent="0.25">
      <c r="A781" s="1"/>
      <c r="B781" s="1"/>
      <c r="C781" s="1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" customHeight="1" x14ac:dyDescent="0.25">
      <c r="A782" s="1"/>
      <c r="B782" s="1"/>
      <c r="C782" s="1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" customHeight="1" x14ac:dyDescent="0.25">
      <c r="A783" s="1"/>
      <c r="B783" s="1"/>
      <c r="C783" s="1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" customHeight="1" x14ac:dyDescent="0.25">
      <c r="A784" s="1"/>
      <c r="B784" s="1"/>
      <c r="C784" s="1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" customHeight="1" x14ac:dyDescent="0.25">
      <c r="A785" s="1"/>
      <c r="B785" s="1"/>
      <c r="C785" s="1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" customHeight="1" x14ac:dyDescent="0.25">
      <c r="A786" s="1"/>
      <c r="B786" s="1"/>
      <c r="C786" s="1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" customHeight="1" x14ac:dyDescent="0.25">
      <c r="A787" s="1"/>
      <c r="B787" s="1"/>
      <c r="C787" s="1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" customHeight="1" x14ac:dyDescent="0.25">
      <c r="A788" s="1"/>
      <c r="B788" s="1"/>
      <c r="C788" s="1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" customHeight="1" x14ac:dyDescent="0.25">
      <c r="A789" s="1"/>
      <c r="B789" s="1"/>
      <c r="C789" s="1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" customHeight="1" x14ac:dyDescent="0.25">
      <c r="A790" s="1"/>
      <c r="B790" s="1"/>
      <c r="C790" s="1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" customHeight="1" x14ac:dyDescent="0.25">
      <c r="A791" s="1"/>
      <c r="B791" s="1"/>
      <c r="C791" s="1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" customHeight="1" x14ac:dyDescent="0.25">
      <c r="A792" s="1"/>
      <c r="B792" s="1"/>
      <c r="C792" s="1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" customHeight="1" x14ac:dyDescent="0.25">
      <c r="A793" s="1"/>
      <c r="B793" s="1"/>
      <c r="C793" s="1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" customHeight="1" x14ac:dyDescent="0.25">
      <c r="A794" s="1"/>
      <c r="B794" s="1"/>
      <c r="C794" s="1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" customHeight="1" x14ac:dyDescent="0.25">
      <c r="A795" s="1"/>
      <c r="B795" s="1"/>
      <c r="C795" s="1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" customHeight="1" x14ac:dyDescent="0.25">
      <c r="A796" s="1"/>
      <c r="B796" s="1"/>
      <c r="C796" s="1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" customHeight="1" x14ac:dyDescent="0.25">
      <c r="A797" s="1"/>
      <c r="B797" s="1"/>
      <c r="C797" s="1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" customHeight="1" x14ac:dyDescent="0.25">
      <c r="A798" s="1"/>
      <c r="B798" s="1"/>
      <c r="C798" s="1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" customHeight="1" x14ac:dyDescent="0.25">
      <c r="A799" s="1"/>
      <c r="B799" s="1"/>
      <c r="C799" s="1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" customHeight="1" x14ac:dyDescent="0.25">
      <c r="A800" s="1"/>
      <c r="B800" s="1"/>
      <c r="C800" s="1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" customHeight="1" x14ac:dyDescent="0.25">
      <c r="A801" s="1"/>
      <c r="B801" s="1"/>
      <c r="C801" s="1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" customHeight="1" x14ac:dyDescent="0.25">
      <c r="A802" s="1"/>
      <c r="B802" s="1"/>
      <c r="C802" s="1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" customHeight="1" x14ac:dyDescent="0.25">
      <c r="A803" s="1"/>
      <c r="B803" s="1"/>
      <c r="C803" s="1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" customHeight="1" x14ac:dyDescent="0.25">
      <c r="A804" s="1"/>
      <c r="B804" s="1"/>
      <c r="C804" s="1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" customHeight="1" x14ac:dyDescent="0.25">
      <c r="A805" s="1"/>
      <c r="B805" s="1"/>
      <c r="C805" s="1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" customHeight="1" x14ac:dyDescent="0.25">
      <c r="A806" s="1"/>
      <c r="B806" s="1"/>
      <c r="C806" s="1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" customHeight="1" x14ac:dyDescent="0.25">
      <c r="A807" s="1"/>
      <c r="B807" s="1"/>
      <c r="C807" s="1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" customHeight="1" x14ac:dyDescent="0.25">
      <c r="A808" s="1"/>
      <c r="B808" s="1"/>
      <c r="C808" s="1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" customHeight="1" x14ac:dyDescent="0.25">
      <c r="A809" s="1"/>
      <c r="B809" s="1"/>
      <c r="C809" s="1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" customHeight="1" x14ac:dyDescent="0.25">
      <c r="A810" s="1"/>
      <c r="B810" s="1"/>
      <c r="C810" s="1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" customHeight="1" x14ac:dyDescent="0.25">
      <c r="A811" s="1"/>
      <c r="B811" s="1"/>
      <c r="C811" s="1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" customHeight="1" x14ac:dyDescent="0.25">
      <c r="A812" s="1"/>
      <c r="B812" s="1"/>
      <c r="C812" s="1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" customHeight="1" x14ac:dyDescent="0.25">
      <c r="A813" s="1"/>
      <c r="B813" s="1"/>
      <c r="C813" s="1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" customHeight="1" x14ac:dyDescent="0.25">
      <c r="A814" s="1"/>
      <c r="B814" s="1"/>
      <c r="C814" s="1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" customHeight="1" x14ac:dyDescent="0.25">
      <c r="A815" s="1"/>
      <c r="B815" s="1"/>
      <c r="C815" s="1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" customHeight="1" x14ac:dyDescent="0.25">
      <c r="A816" s="1"/>
      <c r="B816" s="1"/>
      <c r="C816" s="1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" customHeight="1" x14ac:dyDescent="0.25">
      <c r="A817" s="1"/>
      <c r="B817" s="1"/>
      <c r="C817" s="1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" customHeight="1" x14ac:dyDescent="0.25">
      <c r="A818" s="1"/>
      <c r="B818" s="1"/>
      <c r="C818" s="1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" customHeight="1" x14ac:dyDescent="0.25">
      <c r="A819" s="1"/>
      <c r="B819" s="1"/>
      <c r="C819" s="1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" customHeight="1" x14ac:dyDescent="0.25">
      <c r="A820" s="1"/>
      <c r="B820" s="1"/>
      <c r="C820" s="1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" customHeight="1" x14ac:dyDescent="0.25">
      <c r="A821" s="1"/>
      <c r="B821" s="1"/>
      <c r="C821" s="1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" customHeight="1" x14ac:dyDescent="0.25">
      <c r="A822" s="1"/>
      <c r="B822" s="1"/>
      <c r="C822" s="1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" customHeight="1" x14ac:dyDescent="0.25">
      <c r="A823" s="1"/>
      <c r="B823" s="1"/>
      <c r="C823" s="1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" customHeight="1" x14ac:dyDescent="0.25">
      <c r="A824" s="1"/>
      <c r="B824" s="1"/>
      <c r="C824" s="1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" customHeight="1" x14ac:dyDescent="0.25">
      <c r="A825" s="1"/>
      <c r="B825" s="1"/>
      <c r="C825" s="1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" customHeight="1" x14ac:dyDescent="0.25">
      <c r="A826" s="1"/>
      <c r="B826" s="1"/>
      <c r="C826" s="1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" customHeight="1" x14ac:dyDescent="0.25">
      <c r="A827" s="1"/>
      <c r="B827" s="1"/>
      <c r="C827" s="1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" customHeight="1" x14ac:dyDescent="0.25">
      <c r="A828" s="1"/>
      <c r="B828" s="1"/>
      <c r="C828" s="1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" customHeight="1" x14ac:dyDescent="0.25">
      <c r="A829" s="1"/>
      <c r="B829" s="1"/>
      <c r="C829" s="1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" customHeight="1" x14ac:dyDescent="0.25">
      <c r="A830" s="1"/>
      <c r="B830" s="1"/>
      <c r="C830" s="1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" customHeight="1" x14ac:dyDescent="0.25">
      <c r="A831" s="1"/>
      <c r="B831" s="1"/>
      <c r="C831" s="1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" customHeight="1" x14ac:dyDescent="0.25">
      <c r="A832" s="1"/>
      <c r="B832" s="1"/>
      <c r="C832" s="1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" customHeight="1" x14ac:dyDescent="0.25">
      <c r="A833" s="1"/>
      <c r="B833" s="1"/>
      <c r="C833" s="1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" customHeight="1" x14ac:dyDescent="0.25">
      <c r="A834" s="1"/>
      <c r="B834" s="1"/>
      <c r="C834" s="1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" customHeight="1" x14ac:dyDescent="0.25">
      <c r="A835" s="1"/>
      <c r="B835" s="1"/>
      <c r="C835" s="1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" customHeight="1" x14ac:dyDescent="0.25">
      <c r="A836" s="1"/>
      <c r="B836" s="1"/>
      <c r="C836" s="1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" customHeight="1" x14ac:dyDescent="0.25">
      <c r="A837" s="1"/>
      <c r="B837" s="1"/>
      <c r="C837" s="1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" customHeight="1" x14ac:dyDescent="0.25">
      <c r="A838" s="1"/>
      <c r="B838" s="1"/>
      <c r="C838" s="1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" customHeight="1" x14ac:dyDescent="0.25">
      <c r="A839" s="1"/>
      <c r="B839" s="1"/>
      <c r="C839" s="1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" customHeight="1" x14ac:dyDescent="0.25">
      <c r="A840" s="1"/>
      <c r="B840" s="1"/>
      <c r="C840" s="1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" customHeight="1" x14ac:dyDescent="0.25">
      <c r="A841" s="1"/>
      <c r="B841" s="1"/>
      <c r="C841" s="1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" customHeight="1" x14ac:dyDescent="0.25">
      <c r="A842" s="1"/>
      <c r="B842" s="1"/>
      <c r="C842" s="1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" customHeight="1" x14ac:dyDescent="0.25">
      <c r="A843" s="1"/>
      <c r="B843" s="1"/>
      <c r="C843" s="1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" customHeight="1" x14ac:dyDescent="0.25">
      <c r="A844" s="1"/>
      <c r="B844" s="1"/>
      <c r="C844" s="1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" customHeight="1" x14ac:dyDescent="0.25">
      <c r="A845" s="1"/>
      <c r="B845" s="1"/>
      <c r="C845" s="1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" customHeight="1" x14ac:dyDescent="0.25">
      <c r="A846" s="1"/>
      <c r="B846" s="1"/>
      <c r="C846" s="1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" customHeight="1" x14ac:dyDescent="0.25">
      <c r="A847" s="1"/>
      <c r="B847" s="1"/>
      <c r="C847" s="1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" customHeight="1" x14ac:dyDescent="0.25">
      <c r="A848" s="1"/>
      <c r="B848" s="1"/>
      <c r="C848" s="1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" customHeight="1" x14ac:dyDescent="0.25">
      <c r="A849" s="1"/>
      <c r="B849" s="1"/>
      <c r="C849" s="1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" customHeight="1" x14ac:dyDescent="0.25">
      <c r="A850" s="1"/>
      <c r="B850" s="1"/>
      <c r="C850" s="1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" customHeight="1" x14ac:dyDescent="0.25">
      <c r="A851" s="1"/>
      <c r="B851" s="1"/>
      <c r="C851" s="1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" customHeight="1" x14ac:dyDescent="0.25">
      <c r="A852" s="1"/>
      <c r="B852" s="1"/>
      <c r="C852" s="1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" customHeight="1" x14ac:dyDescent="0.25">
      <c r="A853" s="1"/>
      <c r="B853" s="1"/>
      <c r="C853" s="1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" customHeight="1" x14ac:dyDescent="0.25">
      <c r="A854" s="1"/>
      <c r="B854" s="1"/>
      <c r="C854" s="1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" customHeight="1" x14ac:dyDescent="0.25">
      <c r="A855" s="1"/>
      <c r="B855" s="1"/>
      <c r="C855" s="1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" customHeight="1" x14ac:dyDescent="0.25">
      <c r="A856" s="1"/>
      <c r="B856" s="1"/>
      <c r="C856" s="1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" customHeight="1" x14ac:dyDescent="0.25">
      <c r="A857" s="1"/>
      <c r="B857" s="1"/>
      <c r="C857" s="1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" customHeight="1" x14ac:dyDescent="0.25">
      <c r="A858" s="1"/>
      <c r="B858" s="1"/>
      <c r="C858" s="1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" customHeight="1" x14ac:dyDescent="0.25">
      <c r="A859" s="1"/>
      <c r="B859" s="1"/>
      <c r="C859" s="1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" customHeight="1" x14ac:dyDescent="0.25">
      <c r="A860" s="1"/>
      <c r="B860" s="1"/>
      <c r="C860" s="1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" customHeight="1" x14ac:dyDescent="0.25">
      <c r="A861" s="1"/>
      <c r="B861" s="1"/>
      <c r="C861" s="1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" customHeight="1" x14ac:dyDescent="0.25">
      <c r="A862" s="1"/>
      <c r="B862" s="1"/>
      <c r="C862" s="1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" customHeight="1" x14ac:dyDescent="0.25">
      <c r="A863" s="1"/>
      <c r="B863" s="1"/>
      <c r="C863" s="1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" customHeight="1" x14ac:dyDescent="0.25">
      <c r="A864" s="1"/>
      <c r="B864" s="1"/>
      <c r="C864" s="1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" customHeight="1" x14ac:dyDescent="0.25">
      <c r="A865" s="1"/>
      <c r="B865" s="1"/>
      <c r="C865" s="1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" customHeight="1" x14ac:dyDescent="0.25">
      <c r="A866" s="1"/>
      <c r="B866" s="1"/>
      <c r="C866" s="1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" customHeight="1" x14ac:dyDescent="0.25">
      <c r="A867" s="1"/>
      <c r="B867" s="1"/>
      <c r="C867" s="1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" customHeight="1" x14ac:dyDescent="0.25">
      <c r="A868" s="1"/>
      <c r="B868" s="1"/>
      <c r="C868" s="1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" customHeight="1" x14ac:dyDescent="0.25">
      <c r="A869" s="1"/>
      <c r="B869" s="1"/>
      <c r="C869" s="1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" customHeight="1" x14ac:dyDescent="0.25">
      <c r="A870" s="1"/>
      <c r="B870" s="1"/>
      <c r="C870" s="1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" customHeight="1" x14ac:dyDescent="0.25">
      <c r="A871" s="1"/>
      <c r="B871" s="1"/>
      <c r="C871" s="1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" customHeight="1" x14ac:dyDescent="0.25">
      <c r="A872" s="1"/>
      <c r="B872" s="1"/>
      <c r="C872" s="1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" customHeight="1" x14ac:dyDescent="0.25">
      <c r="A873" s="1"/>
      <c r="B873" s="1"/>
      <c r="C873" s="1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" customHeight="1" x14ac:dyDescent="0.25">
      <c r="A874" s="1"/>
      <c r="B874" s="1"/>
      <c r="C874" s="1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" customHeight="1" x14ac:dyDescent="0.25">
      <c r="A875" s="1"/>
      <c r="B875" s="1"/>
      <c r="C875" s="1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" customHeight="1" x14ac:dyDescent="0.25">
      <c r="A876" s="1"/>
      <c r="B876" s="1"/>
      <c r="C876" s="1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" customHeight="1" x14ac:dyDescent="0.25">
      <c r="A877" s="1"/>
      <c r="B877" s="1"/>
      <c r="C877" s="1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" customHeight="1" x14ac:dyDescent="0.25">
      <c r="A878" s="1"/>
      <c r="B878" s="1"/>
      <c r="C878" s="1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" customHeight="1" x14ac:dyDescent="0.25">
      <c r="A879" s="1"/>
      <c r="B879" s="1"/>
      <c r="C879" s="1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" customHeight="1" x14ac:dyDescent="0.25">
      <c r="A880" s="1"/>
      <c r="B880" s="1"/>
      <c r="C880" s="1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" customHeight="1" x14ac:dyDescent="0.25">
      <c r="A881" s="1"/>
      <c r="B881" s="1"/>
      <c r="C881" s="1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" customHeight="1" x14ac:dyDescent="0.25">
      <c r="A882" s="1"/>
      <c r="B882" s="1"/>
      <c r="C882" s="1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" customHeight="1" x14ac:dyDescent="0.25">
      <c r="A883" s="1"/>
      <c r="B883" s="1"/>
      <c r="C883" s="1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" customHeight="1" x14ac:dyDescent="0.25">
      <c r="A884" s="1"/>
      <c r="B884" s="1"/>
      <c r="C884" s="1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" customHeight="1" x14ac:dyDescent="0.25">
      <c r="A885" s="1"/>
      <c r="B885" s="1"/>
      <c r="C885" s="1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" customHeight="1" x14ac:dyDescent="0.25">
      <c r="A886" s="1"/>
      <c r="B886" s="1"/>
      <c r="C886" s="1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" customHeight="1" x14ac:dyDescent="0.25">
      <c r="A887" s="1"/>
      <c r="B887" s="1"/>
      <c r="C887" s="1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" customHeight="1" x14ac:dyDescent="0.25">
      <c r="A888" s="1"/>
      <c r="B888" s="1"/>
      <c r="C888" s="1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" customHeight="1" x14ac:dyDescent="0.25">
      <c r="A889" s="1"/>
      <c r="B889" s="1"/>
      <c r="C889" s="1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" customHeight="1" x14ac:dyDescent="0.25">
      <c r="A890" s="1"/>
      <c r="B890" s="1"/>
      <c r="C890" s="1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" customHeight="1" x14ac:dyDescent="0.25">
      <c r="A891" s="1"/>
      <c r="B891" s="1"/>
      <c r="C891" s="1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" customHeight="1" x14ac:dyDescent="0.25">
      <c r="A892" s="1"/>
      <c r="B892" s="1"/>
      <c r="C892" s="1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" customHeight="1" x14ac:dyDescent="0.25">
      <c r="A893" s="1"/>
      <c r="B893" s="1"/>
      <c r="C893" s="1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" customHeight="1" x14ac:dyDescent="0.25">
      <c r="A894" s="1"/>
      <c r="B894" s="1"/>
      <c r="C894" s="1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" customHeight="1" x14ac:dyDescent="0.25">
      <c r="A895" s="1"/>
      <c r="B895" s="1"/>
      <c r="C895" s="1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" customHeight="1" x14ac:dyDescent="0.25">
      <c r="A896" s="1"/>
      <c r="B896" s="1"/>
      <c r="C896" s="1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" customHeight="1" x14ac:dyDescent="0.25">
      <c r="A897" s="1"/>
      <c r="B897" s="1"/>
      <c r="C897" s="1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" customHeight="1" x14ac:dyDescent="0.25">
      <c r="A898" s="1"/>
      <c r="B898" s="1"/>
      <c r="C898" s="1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" customHeight="1" x14ac:dyDescent="0.25">
      <c r="A899" s="1"/>
      <c r="B899" s="1"/>
      <c r="C899" s="1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" customHeight="1" x14ac:dyDescent="0.25">
      <c r="A900" s="1"/>
      <c r="B900" s="1"/>
      <c r="C900" s="1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" customHeight="1" x14ac:dyDescent="0.25">
      <c r="A901" s="1"/>
      <c r="B901" s="1"/>
      <c r="C901" s="1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" customHeight="1" x14ac:dyDescent="0.25">
      <c r="A902" s="1"/>
      <c r="B902" s="1"/>
      <c r="C902" s="1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" customHeight="1" x14ac:dyDescent="0.25">
      <c r="A903" s="1"/>
      <c r="B903" s="1"/>
      <c r="C903" s="1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" customHeight="1" x14ac:dyDescent="0.25">
      <c r="A904" s="1"/>
      <c r="B904" s="1"/>
      <c r="C904" s="1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" customHeight="1" x14ac:dyDescent="0.25">
      <c r="A905" s="1"/>
      <c r="B905" s="1"/>
      <c r="C905" s="1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" customHeight="1" x14ac:dyDescent="0.25">
      <c r="A906" s="1"/>
      <c r="B906" s="1"/>
      <c r="C906" s="1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" customHeight="1" x14ac:dyDescent="0.25">
      <c r="A907" s="1"/>
      <c r="B907" s="1"/>
      <c r="C907" s="1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" customHeight="1" x14ac:dyDescent="0.25">
      <c r="A908" s="1"/>
      <c r="B908" s="1"/>
      <c r="C908" s="1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" customHeight="1" x14ac:dyDescent="0.25">
      <c r="A909" s="1"/>
      <c r="B909" s="1"/>
      <c r="C909" s="1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" customHeight="1" x14ac:dyDescent="0.25">
      <c r="A910" s="1"/>
      <c r="B910" s="1"/>
      <c r="C910" s="1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" customHeight="1" x14ac:dyDescent="0.25">
      <c r="A911" s="1"/>
      <c r="B911" s="1"/>
      <c r="C911" s="1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" customHeight="1" x14ac:dyDescent="0.25">
      <c r="A912" s="1"/>
      <c r="B912" s="1"/>
      <c r="C912" s="1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" customHeight="1" x14ac:dyDescent="0.25">
      <c r="A913" s="1"/>
      <c r="B913" s="1"/>
      <c r="C913" s="1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" customHeight="1" x14ac:dyDescent="0.25">
      <c r="A914" s="1"/>
      <c r="B914" s="1"/>
      <c r="C914" s="1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" customHeight="1" x14ac:dyDescent="0.25">
      <c r="A915" s="1"/>
      <c r="B915" s="1"/>
      <c r="C915" s="1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" customHeight="1" x14ac:dyDescent="0.25">
      <c r="A916" s="1"/>
      <c r="B916" s="1"/>
      <c r="C916" s="1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" customHeight="1" x14ac:dyDescent="0.25">
      <c r="A917" s="1"/>
      <c r="B917" s="1"/>
      <c r="C917" s="1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" customHeight="1" x14ac:dyDescent="0.25">
      <c r="A918" s="1"/>
      <c r="B918" s="1"/>
      <c r="C918" s="1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" customHeight="1" x14ac:dyDescent="0.25">
      <c r="A919" s="1"/>
      <c r="B919" s="1"/>
      <c r="C919" s="1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" customHeight="1" x14ac:dyDescent="0.25">
      <c r="A920" s="1"/>
      <c r="B920" s="1"/>
      <c r="C920" s="1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" customHeight="1" x14ac:dyDescent="0.25">
      <c r="A921" s="1"/>
      <c r="B921" s="1"/>
      <c r="C921" s="1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" customHeight="1" x14ac:dyDescent="0.25">
      <c r="A922" s="1"/>
      <c r="B922" s="1"/>
      <c r="C922" s="1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" customHeight="1" x14ac:dyDescent="0.25">
      <c r="A923" s="1"/>
      <c r="B923" s="1"/>
      <c r="C923" s="1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" customHeight="1" x14ac:dyDescent="0.25">
      <c r="A924" s="1"/>
      <c r="B924" s="1"/>
      <c r="C924" s="1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" customHeight="1" x14ac:dyDescent="0.25">
      <c r="A925" s="1"/>
      <c r="B925" s="1"/>
      <c r="C925" s="1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" customHeight="1" x14ac:dyDescent="0.25">
      <c r="A926" s="1"/>
      <c r="B926" s="1"/>
      <c r="C926" s="1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" customHeight="1" x14ac:dyDescent="0.25">
      <c r="A927" s="1"/>
      <c r="B927" s="1"/>
      <c r="C927" s="1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" customHeight="1" x14ac:dyDescent="0.25">
      <c r="A928" s="1"/>
      <c r="B928" s="1"/>
      <c r="C928" s="1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" customHeight="1" x14ac:dyDescent="0.25">
      <c r="A929" s="1"/>
      <c r="B929" s="1"/>
      <c r="C929" s="1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" customHeight="1" x14ac:dyDescent="0.25">
      <c r="A930" s="1"/>
      <c r="B930" s="1"/>
      <c r="C930" s="1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" customHeight="1" x14ac:dyDescent="0.25">
      <c r="A931" s="1"/>
      <c r="B931" s="1"/>
      <c r="C931" s="1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" customHeight="1" x14ac:dyDescent="0.25">
      <c r="A932" s="1"/>
      <c r="B932" s="1"/>
      <c r="C932" s="1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" customHeight="1" x14ac:dyDescent="0.25">
      <c r="A933" s="1"/>
      <c r="B933" s="1"/>
      <c r="C933" s="1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" customHeight="1" x14ac:dyDescent="0.25">
      <c r="A934" s="1"/>
      <c r="B934" s="1"/>
      <c r="C934" s="1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" customHeight="1" x14ac:dyDescent="0.25">
      <c r="A935" s="1"/>
      <c r="B935" s="1"/>
      <c r="C935" s="1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" customHeight="1" x14ac:dyDescent="0.25">
      <c r="A936" s="1"/>
      <c r="B936" s="1"/>
      <c r="C936" s="1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" customHeight="1" x14ac:dyDescent="0.25">
      <c r="A937" s="1"/>
      <c r="B937" s="1"/>
      <c r="C937" s="1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" customHeight="1" x14ac:dyDescent="0.25">
      <c r="A938" s="1"/>
      <c r="B938" s="1"/>
      <c r="C938" s="1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" customHeight="1" x14ac:dyDescent="0.25">
      <c r="A939" s="1"/>
      <c r="B939" s="1"/>
      <c r="C939" s="1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" customHeight="1" x14ac:dyDescent="0.25">
      <c r="A940" s="1"/>
      <c r="B940" s="1"/>
      <c r="C940" s="1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" customHeight="1" x14ac:dyDescent="0.25">
      <c r="A941" s="1"/>
      <c r="B941" s="1"/>
      <c r="C941" s="1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" customHeight="1" x14ac:dyDescent="0.25">
      <c r="A942" s="1"/>
      <c r="B942" s="1"/>
      <c r="C942" s="1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" customHeight="1" x14ac:dyDescent="0.25">
      <c r="A943" s="1"/>
      <c r="B943" s="1"/>
      <c r="C943" s="1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" customHeight="1" x14ac:dyDescent="0.25">
      <c r="A944" s="1"/>
      <c r="B944" s="1"/>
      <c r="C944" s="1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" customHeight="1" x14ac:dyDescent="0.25">
      <c r="A945" s="1"/>
      <c r="B945" s="1"/>
      <c r="C945" s="1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" customHeight="1" x14ac:dyDescent="0.25">
      <c r="A946" s="1"/>
      <c r="B946" s="1"/>
      <c r="C946" s="1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" customHeight="1" x14ac:dyDescent="0.25">
      <c r="A947" s="1"/>
      <c r="B947" s="1"/>
      <c r="C947" s="1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" customHeight="1" x14ac:dyDescent="0.25">
      <c r="A948" s="1"/>
      <c r="B948" s="1"/>
      <c r="C948" s="1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" customHeight="1" x14ac:dyDescent="0.25">
      <c r="A949" s="1"/>
      <c r="B949" s="1"/>
      <c r="C949" s="1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" customHeight="1" x14ac:dyDescent="0.25">
      <c r="A950" s="1"/>
      <c r="B950" s="1"/>
      <c r="C950" s="1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" customHeight="1" x14ac:dyDescent="0.25">
      <c r="A951" s="1"/>
      <c r="B951" s="1"/>
      <c r="C951" s="1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" customHeight="1" x14ac:dyDescent="0.25">
      <c r="A952" s="1"/>
      <c r="B952" s="1"/>
      <c r="C952" s="1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" customHeight="1" x14ac:dyDescent="0.25">
      <c r="A953" s="1"/>
      <c r="B953" s="1"/>
      <c r="C953" s="1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" customHeight="1" x14ac:dyDescent="0.25">
      <c r="A954" s="1"/>
      <c r="B954" s="1"/>
      <c r="C954" s="1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" customHeight="1" x14ac:dyDescent="0.25">
      <c r="A955" s="1"/>
      <c r="B955" s="1"/>
      <c r="C955" s="1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" customHeight="1" x14ac:dyDescent="0.25">
      <c r="A956" s="1"/>
      <c r="B956" s="1"/>
      <c r="C956" s="1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" customHeight="1" x14ac:dyDescent="0.25">
      <c r="A957" s="1"/>
      <c r="B957" s="1"/>
      <c r="C957" s="1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" customHeight="1" x14ac:dyDescent="0.25">
      <c r="A958" s="1"/>
      <c r="B958" s="1"/>
      <c r="C958" s="1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" customHeight="1" x14ac:dyDescent="0.25">
      <c r="A959" s="1"/>
      <c r="B959" s="1"/>
      <c r="C959" s="1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" customHeight="1" x14ac:dyDescent="0.25">
      <c r="A960" s="1"/>
      <c r="B960" s="1"/>
      <c r="C960" s="1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" customHeight="1" x14ac:dyDescent="0.25">
      <c r="A961" s="1"/>
      <c r="B961" s="1"/>
      <c r="C961" s="1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" customHeight="1" x14ac:dyDescent="0.25">
      <c r="A962" s="1"/>
      <c r="B962" s="1"/>
      <c r="C962" s="1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" customHeight="1" x14ac:dyDescent="0.25">
      <c r="A963" s="1"/>
      <c r="B963" s="1"/>
      <c r="C963" s="1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" customHeight="1" x14ac:dyDescent="0.25">
      <c r="A964" s="1"/>
      <c r="B964" s="1"/>
      <c r="C964" s="1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" customHeight="1" x14ac:dyDescent="0.25">
      <c r="A965" s="1"/>
      <c r="B965" s="1"/>
      <c r="C965" s="1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" customHeight="1" x14ac:dyDescent="0.25">
      <c r="A966" s="1"/>
      <c r="B966" s="1"/>
      <c r="C966" s="1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" customHeight="1" x14ac:dyDescent="0.25">
      <c r="A967" s="1"/>
      <c r="B967" s="1"/>
      <c r="C967" s="1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" customHeight="1" x14ac:dyDescent="0.25">
      <c r="A968" s="1"/>
      <c r="B968" s="1"/>
      <c r="C968" s="1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" customHeight="1" x14ac:dyDescent="0.25">
      <c r="A969" s="1"/>
      <c r="B969" s="1"/>
      <c r="C969" s="1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" customHeight="1" x14ac:dyDescent="0.25">
      <c r="A970" s="1"/>
      <c r="B970" s="1"/>
      <c r="C970" s="1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" customHeight="1" x14ac:dyDescent="0.25">
      <c r="A971" s="1"/>
      <c r="B971" s="1"/>
      <c r="C971" s="1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" customHeight="1" x14ac:dyDescent="0.25">
      <c r="A972" s="1"/>
      <c r="B972" s="1"/>
      <c r="C972" s="1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" customHeight="1" x14ac:dyDescent="0.25">
      <c r="A973" s="1"/>
      <c r="B973" s="1"/>
      <c r="C973" s="1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" customHeight="1" x14ac:dyDescent="0.25">
      <c r="A974" s="1"/>
      <c r="B974" s="1"/>
      <c r="C974" s="1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" customHeight="1" x14ac:dyDescent="0.25">
      <c r="A975" s="1"/>
      <c r="B975" s="1"/>
      <c r="C975" s="1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" customHeight="1" x14ac:dyDescent="0.25">
      <c r="A976" s="1"/>
      <c r="B976" s="1"/>
      <c r="C976" s="1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" customHeight="1" x14ac:dyDescent="0.25">
      <c r="A977" s="1"/>
      <c r="B977" s="1"/>
      <c r="C977" s="1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" customHeight="1" x14ac:dyDescent="0.25">
      <c r="A978" s="1"/>
      <c r="B978" s="1"/>
      <c r="C978" s="1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" customHeight="1" x14ac:dyDescent="0.25">
      <c r="A979" s="1"/>
      <c r="B979" s="1"/>
      <c r="C979" s="1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" customHeight="1" x14ac:dyDescent="0.25">
      <c r="A980" s="1"/>
      <c r="B980" s="1"/>
      <c r="C980" s="1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" customHeight="1" x14ac:dyDescent="0.25">
      <c r="A981" s="1"/>
      <c r="B981" s="1"/>
      <c r="C981" s="1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" customHeight="1" x14ac:dyDescent="0.25">
      <c r="A982" s="1"/>
      <c r="B982" s="1"/>
      <c r="C982" s="1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" customHeight="1" x14ac:dyDescent="0.25">
      <c r="A983" s="1"/>
      <c r="B983" s="1"/>
      <c r="C983" s="1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" customHeight="1" x14ac:dyDescent="0.25">
      <c r="A984" s="1"/>
      <c r="B984" s="1"/>
      <c r="C984" s="1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" customHeight="1" x14ac:dyDescent="0.25">
      <c r="A985" s="1"/>
      <c r="B985" s="1"/>
      <c r="C985" s="1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" customHeight="1" x14ac:dyDescent="0.25">
      <c r="A986" s="1"/>
      <c r="B986" s="1"/>
      <c r="C986" s="1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" customHeight="1" x14ac:dyDescent="0.25">
      <c r="A987" s="1"/>
      <c r="B987" s="1"/>
      <c r="C987" s="1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" customHeight="1" x14ac:dyDescent="0.25">
      <c r="A988" s="1"/>
      <c r="B988" s="1"/>
      <c r="C988" s="1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" customHeight="1" x14ac:dyDescent="0.25">
      <c r="A989" s="1"/>
      <c r="B989" s="1"/>
      <c r="C989" s="1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" customHeight="1" x14ac:dyDescent="0.25">
      <c r="A990" s="1"/>
      <c r="B990" s="1"/>
      <c r="C990" s="1"/>
      <c r="D990" s="1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" customHeight="1" x14ac:dyDescent="0.25">
      <c r="A991" s="1"/>
      <c r="B991" s="1"/>
      <c r="C991" s="1"/>
      <c r="D991" s="1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" customHeight="1" x14ac:dyDescent="0.25">
      <c r="A992" s="1"/>
      <c r="B992" s="1"/>
      <c r="C992" s="1"/>
      <c r="D992" s="1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" customHeight="1" x14ac:dyDescent="0.25">
      <c r="A993" s="1"/>
      <c r="B993" s="1"/>
      <c r="C993" s="1"/>
      <c r="D993" s="1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" customHeight="1" x14ac:dyDescent="0.25">
      <c r="A994" s="1"/>
      <c r="B994" s="1"/>
      <c r="C994" s="1"/>
      <c r="D994" s="1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" customHeight="1" x14ac:dyDescent="0.25">
      <c r="A995" s="1"/>
      <c r="B995" s="1"/>
      <c r="C995" s="1"/>
      <c r="D995" s="1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" customHeight="1" x14ac:dyDescent="0.25">
      <c r="A996" s="1"/>
      <c r="B996" s="1"/>
      <c r="C996" s="1"/>
      <c r="D996" s="1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" customHeight="1" x14ac:dyDescent="0.25">
      <c r="A997" s="1"/>
      <c r="B997" s="1"/>
      <c r="C997" s="1"/>
      <c r="D997" s="1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" customHeight="1" x14ac:dyDescent="0.25">
      <c r="A998" s="1"/>
      <c r="B998" s="1"/>
      <c r="C998" s="1"/>
      <c r="D998" s="1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" customHeight="1" x14ac:dyDescent="0.25">
      <c r="A999" s="1"/>
      <c r="B999" s="1"/>
      <c r="C999" s="1"/>
      <c r="D999" s="1"/>
      <c r="E999" s="5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sheetProtection algorithmName="SHA-512" hashValue="quJYNF5w8+/05ARMhn/u3OH2d5piTUwUUb1qFCARFKPiHKa0ahlY1H177lPrKX+lkWtoQ+oUljfKAgkyXU+pCw==" saltValue="Wm38GIZecZh6JtrEpjo5qQ==" spinCount="100000" sheet="1" objects="1" scenarios="1" formatCells="0" formatColumns="0" formatRows="0" insertColumns="0" insertRows="0" insertHyperlinks="0" sort="0" autoFilter="0" pivotTables="0"/>
  <mergeCells count="23">
    <mergeCell ref="B128:B130"/>
    <mergeCell ref="E101:E102"/>
    <mergeCell ref="B119:B121"/>
    <mergeCell ref="F119:F121"/>
    <mergeCell ref="G119:G130"/>
    <mergeCell ref="B122:B124"/>
    <mergeCell ref="F122:F124"/>
    <mergeCell ref="F125:F127"/>
    <mergeCell ref="F93:F95"/>
    <mergeCell ref="F98:F102"/>
    <mergeCell ref="E99:E100"/>
    <mergeCell ref="B125:B127"/>
    <mergeCell ref="C104:G104"/>
    <mergeCell ref="F46:F48"/>
    <mergeCell ref="C51:F51"/>
    <mergeCell ref="G41:G42"/>
    <mergeCell ref="G53:G56"/>
    <mergeCell ref="F60:F61"/>
    <mergeCell ref="B24:B28"/>
    <mergeCell ref="B29:B31"/>
    <mergeCell ref="B32:B37"/>
    <mergeCell ref="G35:G36"/>
    <mergeCell ref="B38:B43"/>
  </mergeCells>
  <dataValidations count="6">
    <dataValidation type="list" allowBlank="1" showErrorMessage="1" sqref="C21:D21" xr:uid="{00000000-0002-0000-0000-000000000000}">
      <formula1>$B$53:$B$55</formula1>
    </dataValidation>
    <dataValidation type="list" allowBlank="1" showErrorMessage="1" sqref="C56:F56" xr:uid="{00000000-0002-0000-0000-000001000000}">
      <formula1>$B$98:$B$102</formula1>
    </dataValidation>
    <dataValidation type="list" allowBlank="1" showErrorMessage="1" sqref="C16:D16" xr:uid="{00000000-0002-0000-0000-000002000000}">
      <formula1>"Supplier Data,Generic"</formula1>
    </dataValidation>
    <dataValidation type="list" allowBlank="1" showErrorMessage="1" sqref="C15:D15" xr:uid="{00000000-0002-0000-0000-000003000000}">
      <formula1>$B$92:$B$95</formula1>
    </dataValidation>
    <dataValidation type="list" allowBlank="1" showErrorMessage="1" sqref="D32" xr:uid="{00000000-0002-0000-0000-000004000000}">
      <formula1>$C$34:$C$37</formula1>
    </dataValidation>
    <dataValidation type="list" allowBlank="1" showErrorMessage="1" sqref="D38" xr:uid="{00000000-0002-0000-0000-000005000000}">
      <formula1>$C$40:$C$43</formula1>
    </dataValidation>
  </dataValidations>
  <hyperlinks>
    <hyperlink ref="G25" r:id="rId1" xr:uid="{00000000-0004-0000-0000-000000000000}"/>
    <hyperlink ref="D79" r:id="rId2" xr:uid="{00000000-0004-0000-0000-000001000000}"/>
    <hyperlink ref="F111" r:id="rId3" xr:uid="{00000000-0004-0000-0000-000002000000}"/>
    <hyperlink ref="F112" r:id="rId4" xr:uid="{00000000-0004-0000-0000-000003000000}"/>
  </hyperlinks>
  <pageMargins left="0.7" right="0.7" top="0.75" bottom="0.75" header="0" footer="0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19.140625" customWidth="1"/>
    <col min="2" max="2" width="115" customWidth="1"/>
    <col min="3" max="6" width="9.140625" customWidth="1"/>
    <col min="7" max="26" width="8.7109375" customWidth="1"/>
  </cols>
  <sheetData>
    <row r="1" spans="1:26" x14ac:dyDescent="0.25">
      <c r="A1" s="61" t="s">
        <v>179</v>
      </c>
      <c r="B1" s="62" t="s">
        <v>180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x14ac:dyDescent="0.25">
      <c r="A2" s="61" t="s">
        <v>181</v>
      </c>
      <c r="B2" s="34" t="s">
        <v>182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x14ac:dyDescent="0.25">
      <c r="A3" s="34"/>
      <c r="B3" s="34" t="s">
        <v>183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34"/>
      <c r="B4" s="34" t="s">
        <v>184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x14ac:dyDescent="0.25">
      <c r="A5" s="34"/>
      <c r="B5" s="34" t="s">
        <v>185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x14ac:dyDescent="0.25">
      <c r="A6" s="34"/>
      <c r="B6" s="34" t="s">
        <v>186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x14ac:dyDescent="0.25">
      <c r="A7" s="34"/>
      <c r="B7" s="34" t="s">
        <v>187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x14ac:dyDescent="0.25">
      <c r="A8" s="34"/>
      <c r="B8" s="62" t="s">
        <v>188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sheetProtection algorithmName="SHA-512" hashValue="5cIsJUJw/PwabhjTZ1rpLlwePkYzevVYT4xQFBQGt8aunzcBX5Y1wl6buPuOVgmP806d+suMT83YM83qlFnG9w==" saltValue="z/B9PiCUgG5oNzKmeP/MsQ==" spinCount="100000" sheet="1" objects="1" scenarios="1"/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Calculations</vt:lpstr>
      <vt:lpstr>Boundary + 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Weijia Shi</dc:creator>
  <cp:lastModifiedBy>Weijia Shi</cp:lastModifiedBy>
  <dcterms:created xsi:type="dcterms:W3CDTF">2026-01-21T14:55:04Z</dcterms:created>
  <dcterms:modified xsi:type="dcterms:W3CDTF">2026-06-11T20:17:19Z</dcterms:modified>
</cp:coreProperties>
</file>