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FCA40B14-9014-4837-AB5C-33F1EA90829E}" xr6:coauthVersionLast="47" xr6:coauthVersionMax="47" xr10:uidLastSave="{00000000-0000-0000-0000-000000000000}"/>
  <bookViews>
    <workbookView xWindow="-120" yWindow="-120" windowWidth="29040" windowHeight="15720" xr2:uid="{DC68A39E-030A-4A06-9336-208B80696D76}"/>
  </bookViews>
  <sheets>
    <sheet name="Introduction" sheetId="2" r:id="rId1"/>
    <sheet name="Calcula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F20" i="1" l="1"/>
  <c r="C20" i="1" s="1"/>
  <c r="F19" i="1"/>
  <c r="F18" i="1"/>
  <c r="F17" i="1"/>
  <c r="C17" i="1" s="1"/>
  <c r="D19" i="1"/>
  <c r="B19" i="1"/>
  <c r="D18" i="1"/>
  <c r="C18" i="1" s="1"/>
  <c r="C19" i="1" l="1"/>
  <c r="F21" i="1"/>
  <c r="D10" i="1"/>
  <c r="D11" i="1"/>
  <c r="D9" i="1"/>
  <c r="C11" i="1"/>
  <c r="C10" i="1"/>
  <c r="C9" i="1"/>
  <c r="B21" i="1"/>
  <c r="C21" i="1" s="1"/>
  <c r="D12" i="1" l="1"/>
  <c r="D13" i="1" s="1"/>
  <c r="D21" i="1"/>
  <c r="C12" i="1"/>
  <c r="C13" i="1" s="1"/>
</calcChain>
</file>

<file path=xl/sharedStrings.xml><?xml version="1.0" encoding="utf-8"?>
<sst xmlns="http://schemas.openxmlformats.org/spreadsheetml/2006/main" count="40" uniqueCount="40">
  <si>
    <t>Reference</t>
  </si>
  <si>
    <t>Notes</t>
  </si>
  <si>
    <t>Light cover</t>
  </si>
  <si>
    <t>Product</t>
  </si>
  <si>
    <t>Surgical towels</t>
  </si>
  <si>
    <t>Mayo cover</t>
  </si>
  <si>
    <t>Total number of units eliminated from packs</t>
  </si>
  <si>
    <t>Gauze wraps</t>
  </si>
  <si>
    <t>Weight per unit (g)</t>
  </si>
  <si>
    <t>Gauze wrap roll (13cmx4.5cmx10cm)</t>
  </si>
  <si>
    <t>Using gauze swab emissions data as proxy for gauze wraps, extrapolated by weight.</t>
  </si>
  <si>
    <t>Link (for product weight)</t>
  </si>
  <si>
    <t>Total</t>
  </si>
  <si>
    <t>Total waste eliminated (kg/year)</t>
  </si>
  <si>
    <t>Total emissions avoided (kgCO2e/year)</t>
  </si>
  <si>
    <t xml:space="preserve">Autoclave emission factors based on values provided by a leading North American waste management company for North American customers. </t>
  </si>
  <si>
    <t>WM Healthcare Solutions, Autoclave &amp; Incineration Emission Factors - April 2025</t>
  </si>
  <si>
    <t>US EPA GHG Emission Factors Hub (2025)</t>
  </si>
  <si>
    <t>HealthcareLCA (supplementary material)</t>
  </si>
  <si>
    <t>Production (gCO2e/unit)</t>
  </si>
  <si>
    <t>Light cover (LDPE film)</t>
  </si>
  <si>
    <t>Surgical towels (Adhesive operative towel, Nylon/PVC)</t>
  </si>
  <si>
    <t xml:space="preserve">Upstream emissions (production) are based on a UK-based research paper. 
Note on adhesive operative towel: assumed an average value between nylon and PVC materials. </t>
  </si>
  <si>
    <t>Mayo cover (PVC, Nylon)</t>
  </si>
  <si>
    <t>Gauze swab (Cotton fabric)</t>
  </si>
  <si>
    <t>Cradle to Gate Emission Factors (kgCO2e/unit)</t>
  </si>
  <si>
    <t>Autoclave (gCO2/g of treated waste)</t>
  </si>
  <si>
    <t>Landfill (gCO2e/g of treated waste)</t>
  </si>
  <si>
    <t>UK Government GHG Factors</t>
  </si>
  <si>
    <t>UK GHG factors for clothing waste used as a proxy for cotton fabrics sent to landfill</t>
  </si>
  <si>
    <t>US GHG factors were used to estimate emissions associated with landfilling</t>
  </si>
  <si>
    <t>Select waste management scenario</t>
  </si>
  <si>
    <t>Direct to Landfill</t>
  </si>
  <si>
    <r>
      <t xml:space="preserve">About </t>
    </r>
    <r>
      <rPr>
        <b/>
        <i/>
        <sz val="14"/>
        <color theme="1"/>
        <rFont val="Roboto"/>
      </rPr>
      <t>Decarbonization in Action</t>
    </r>
  </si>
  <si>
    <t>Disclaimer</t>
  </si>
  <si>
    <t xml:space="preserve">https://greenhealthcare.ca/accelerating-decarbonization/  </t>
  </si>
  <si>
    <t>Note on product scope</t>
  </si>
  <si>
    <t>Required fields</t>
  </si>
  <si>
    <t>Confirm default values or update with custom data</t>
  </si>
  <si>
    <t>The following calculations were developed for an early-phase pilot project focused on orthopedic pack optimization and therefore include only a limited number of products. 
Other items in custom packs may also be redundant, depending on the hospital and current workflow. The products listed here should not limit consideration of what could be removed from surgery custom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</si>
</sst>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rgb="FF002060"/>
      <name val="Calibri"/>
      <family val="2"/>
      <scheme val="minor"/>
    </font>
    <font>
      <b/>
      <sz val="14"/>
      <color theme="1"/>
      <name val="Roboto"/>
    </font>
    <font>
      <b/>
      <i/>
      <sz val="14"/>
      <color theme="1"/>
      <name val="Roboto"/>
    </font>
    <font>
      <b/>
      <sz val="14"/>
      <name val="Roboto"/>
    </font>
    <font>
      <u/>
      <sz val="11"/>
      <color rgb="FF00B0F0"/>
      <name val="Roboto"/>
    </font>
    <font>
      <b/>
      <sz val="11"/>
      <color theme="5"/>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79998168889431442"/>
        <bgColor indexed="65"/>
      </patternFill>
    </fill>
    <fill>
      <patternFill patternType="solid">
        <f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53D5F"/>
      </left>
      <right style="thin">
        <color rgb="FF053D5F"/>
      </right>
      <top style="thin">
        <color rgb="FF053D5F"/>
      </top>
      <bottom style="thin">
        <color rgb="FF053D5F"/>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 fillId="5" borderId="0" applyNumberFormat="0" applyBorder="0" applyAlignment="0" applyProtection="0"/>
    <xf numFmtId="0" fontId="1" fillId="6" borderId="5" applyNumberFormat="0" applyFont="0" applyAlignment="0" applyProtection="0"/>
  </cellStyleXfs>
  <cellXfs count="31">
    <xf numFmtId="0" fontId="0" fillId="0" borderId="0" xfId="0"/>
    <xf numFmtId="0" fontId="2" fillId="2" borderId="0" xfId="0" applyFont="1" applyFill="1"/>
    <xf numFmtId="0" fontId="0" fillId="2" borderId="0" xfId="0" applyFill="1"/>
    <xf numFmtId="0" fontId="0" fillId="2" borderId="1" xfId="0" applyFont="1" applyFill="1" applyBorder="1"/>
    <xf numFmtId="0" fontId="0" fillId="2" borderId="1" xfId="0" applyFill="1" applyBorder="1" applyAlignment="1">
      <alignment wrapText="1"/>
    </xf>
    <xf numFmtId="0" fontId="2" fillId="2" borderId="1" xfId="0" applyFont="1" applyFill="1" applyBorder="1"/>
    <xf numFmtId="0" fontId="3" fillId="2" borderId="1" xfId="2" applyFill="1" applyBorder="1"/>
    <xf numFmtId="11" fontId="0" fillId="2" borderId="1" xfId="0" applyNumberFormat="1" applyFont="1" applyFill="1" applyBorder="1"/>
    <xf numFmtId="2" fontId="0" fillId="2" borderId="1" xfId="0" applyNumberFormat="1" applyFont="1" applyFill="1" applyBorder="1"/>
    <xf numFmtId="43" fontId="0" fillId="2" borderId="1" xfId="0" applyNumberFormat="1" applyFill="1" applyBorder="1"/>
    <xf numFmtId="0" fontId="3" fillId="2" borderId="1" xfId="2" applyFill="1" applyBorder="1" applyAlignment="1">
      <alignment vertical="center" wrapText="1"/>
    </xf>
    <xf numFmtId="0" fontId="0" fillId="2" borderId="1" xfId="0" applyFill="1" applyBorder="1" applyAlignment="1">
      <alignment vertical="center" wrapText="1"/>
    </xf>
    <xf numFmtId="0" fontId="0" fillId="2" borderId="0" xfId="0" applyFill="1" applyBorder="1"/>
    <xf numFmtId="0" fontId="3" fillId="2" borderId="2" xfId="2" applyFill="1" applyBorder="1" applyAlignment="1">
      <alignment vertical="center" wrapText="1"/>
    </xf>
    <xf numFmtId="0" fontId="3" fillId="2" borderId="3" xfId="2" applyFill="1" applyBorder="1" applyAlignment="1">
      <alignment vertical="center" wrapText="1"/>
    </xf>
    <xf numFmtId="165" fontId="0" fillId="2" borderId="1" xfId="0" applyNumberFormat="1" applyFill="1" applyBorder="1"/>
    <xf numFmtId="164" fontId="0" fillId="2" borderId="1" xfId="0" applyNumberFormat="1" applyFill="1" applyBorder="1"/>
    <xf numFmtId="0" fontId="6" fillId="2" borderId="0" xfId="0" applyFont="1" applyFill="1"/>
    <xf numFmtId="0" fontId="8" fillId="2" borderId="0" xfId="0" applyFont="1" applyFill="1"/>
    <xf numFmtId="0" fontId="9" fillId="2" borderId="0" xfId="2" applyFont="1" applyFill="1" applyBorder="1"/>
    <xf numFmtId="0" fontId="0" fillId="2" borderId="0" xfId="0" applyFill="1" applyAlignment="1">
      <alignment wrapText="1"/>
    </xf>
    <xf numFmtId="0" fontId="10" fillId="2" borderId="1" xfId="0" applyFont="1" applyFill="1" applyBorder="1" applyAlignment="1">
      <alignment vertical="center"/>
    </xf>
    <xf numFmtId="43" fontId="2" fillId="3" borderId="1" xfId="0" applyNumberFormat="1" applyFont="1" applyFill="1" applyBorder="1"/>
    <xf numFmtId="164" fontId="2" fillId="3" borderId="1" xfId="0" applyNumberFormat="1" applyFont="1" applyFill="1" applyBorder="1"/>
    <xf numFmtId="43" fontId="4" fillId="2" borderId="1" xfId="1" applyFont="1" applyFill="1" applyBorder="1" applyAlignment="1">
      <alignment horizontal="right"/>
    </xf>
    <xf numFmtId="165" fontId="5" fillId="2" borderId="4" xfId="0" applyNumberFormat="1" applyFont="1" applyFill="1" applyBorder="1" applyAlignment="1">
      <alignment horizontal="right"/>
    </xf>
    <xf numFmtId="0" fontId="2" fillId="3" borderId="1" xfId="0" applyFont="1" applyFill="1" applyBorder="1"/>
    <xf numFmtId="0" fontId="0" fillId="4" borderId="1" xfId="0" applyFill="1" applyBorder="1" applyProtection="1">
      <protection locked="0"/>
    </xf>
    <xf numFmtId="164" fontId="0" fillId="4" borderId="1" xfId="1" applyNumberFormat="1" applyFont="1" applyFill="1" applyBorder="1" applyProtection="1">
      <protection locked="0"/>
    </xf>
    <xf numFmtId="0" fontId="1" fillId="4" borderId="1" xfId="3" applyFill="1" applyBorder="1" applyAlignment="1" applyProtection="1">
      <alignment vertical="center" wrapText="1"/>
    </xf>
    <xf numFmtId="0" fontId="0" fillId="6" borderId="5" xfId="4" applyFont="1" applyAlignment="1">
      <alignment wrapText="1"/>
    </xf>
  </cellXfs>
  <cellStyles count="5">
    <cellStyle name="20% - Accent2" xfId="3" builtinId="34"/>
    <cellStyle name="Comma" xfId="1" builtinId="3"/>
    <cellStyle name="Hyperlink" xfId="2" builtinId="8"/>
    <cellStyle name="Normal" xfId="0" builtinId="0"/>
    <cellStyle name="Note" xfId="4" builtinId="10"/>
  </cellStyles>
  <dxfs count="1">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57150</xdr:rowOff>
    </xdr:from>
    <xdr:to>
      <xdr:col>14</xdr:col>
      <xdr:colOff>238124</xdr:colOff>
      <xdr:row>8</xdr:row>
      <xdr:rowOff>1181100</xdr:rowOff>
    </xdr:to>
    <xdr:sp macro="" textlink="">
      <xdr:nvSpPr>
        <xdr:cNvPr id="2" name="TextBox 1">
          <a:extLst>
            <a:ext uri="{FF2B5EF4-FFF2-40B4-BE49-F238E27FC236}">
              <a16:creationId xmlns:a16="http://schemas.microsoft.com/office/drawing/2014/main" id="{5D59C4DB-6A9C-4C2A-8C70-9EA43C36A11F}"/>
            </a:ext>
          </a:extLst>
        </xdr:cNvPr>
        <xdr:cNvSpPr txBox="1"/>
      </xdr:nvSpPr>
      <xdr:spPr>
        <a:xfrm>
          <a:off x="95250" y="1628775"/>
          <a:ext cx="8229599"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85725</xdr:colOff>
      <xdr:row>12</xdr:row>
      <xdr:rowOff>76200</xdr:rowOff>
    </xdr:from>
    <xdr:to>
      <xdr:col>14</xdr:col>
      <xdr:colOff>2</xdr:colOff>
      <xdr:row>24</xdr:row>
      <xdr:rowOff>142876</xdr:rowOff>
    </xdr:to>
    <xdr:sp macro="" textlink="">
      <xdr:nvSpPr>
        <xdr:cNvPr id="3" name="TextBox 2">
          <a:extLst>
            <a:ext uri="{FF2B5EF4-FFF2-40B4-BE49-F238E27FC236}">
              <a16:creationId xmlns:a16="http://schemas.microsoft.com/office/drawing/2014/main" id="{9FD2A05F-428C-45CE-98B9-BC70E7BE64F6}"/>
            </a:ext>
          </a:extLst>
        </xdr:cNvPr>
        <xdr:cNvSpPr txBox="1"/>
      </xdr:nvSpPr>
      <xdr:spPr>
        <a:xfrm>
          <a:off x="85725" y="3733800"/>
          <a:ext cx="8001002" cy="235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The</a:t>
          </a:r>
          <a:r>
            <a:rPr lang="en-CA" sz="1200" baseline="0">
              <a:solidFill>
                <a:srgbClr val="595959"/>
              </a:solidFill>
              <a:latin typeface="Roboto" panose="02000000000000000000" pitchFamily="2" charset="0"/>
              <a:ea typeface="Roboto" panose="02000000000000000000" pitchFamily="2" charset="0"/>
            </a:rPr>
            <a:t> carbon impact and cost-benefit calculators </a:t>
          </a:r>
          <a:r>
            <a:rPr lang="en-CA" sz="1200">
              <a:solidFill>
                <a:srgbClr val="595959"/>
              </a:solidFill>
              <a:latin typeface="Roboto" panose="02000000000000000000" pitchFamily="2" charset="0"/>
              <a:ea typeface="Roboto" panose="02000000000000000000" pitchFamily="2" charset="0"/>
            </a:rPr>
            <a:t>are intended to help hospitals estimate the project-level carbon and financial saving potential of certain initiatives relative to the business-as-usual scenario. The</a:t>
          </a:r>
          <a:r>
            <a:rPr lang="en-CA" sz="1200" baseline="0">
              <a:solidFill>
                <a:srgbClr val="595959"/>
              </a:solidFill>
              <a:latin typeface="Roboto" panose="02000000000000000000" pitchFamily="2" charset="0"/>
              <a:ea typeface="Roboto" panose="02000000000000000000" pitchFamily="2" charset="0"/>
            </a:rPr>
            <a:t> results could be used to inform </a:t>
          </a:r>
          <a:r>
            <a:rPr lang="en-CA" sz="1200" baseline="0">
              <a:solidFill>
                <a:srgbClr val="595959"/>
              </a:solidFill>
              <a:latin typeface="Roboto" panose="02000000000000000000" pitchFamily="2" charset="0"/>
              <a:ea typeface="Roboto" panose="02000000000000000000" pitchFamily="2" charset="0"/>
              <a:cs typeface="+mn-cs"/>
            </a:rPr>
            <a:t>impact evaluation, business case development, and in some cases compare alternative scenarios.</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Where feasible, these calculators take a life cycle approach and aim to capture whole life cycle emissions impacts. Some calculators are more detailed and customizable, while others provide higher-level estimates based on established models and public sources. The calculation boundary, methodology, assumptions, references, and key data sources are stated within each tool.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These calculators are intended for project-level estimation only and should not be used for organizational emissions accounting or cited as ISO-compliant life cycle assessments. Please contact us if you encounter any issues with these resources.</a:t>
          </a:r>
        </a:p>
      </xdr:txBody>
    </xdr:sp>
    <xdr:clientData/>
  </xdr:twoCellAnchor>
  <xdr:twoCellAnchor editAs="oneCell">
    <xdr:from>
      <xdr:col>7</xdr:col>
      <xdr:colOff>514350</xdr:colOff>
      <xdr:row>1</xdr:row>
      <xdr:rowOff>52566</xdr:rowOff>
    </xdr:from>
    <xdr:to>
      <xdr:col>11</xdr:col>
      <xdr:colOff>496044</xdr:colOff>
      <xdr:row>6</xdr:row>
      <xdr:rowOff>4941</xdr:rowOff>
    </xdr:to>
    <xdr:pic>
      <xdr:nvPicPr>
        <xdr:cNvPr id="4" name="Picture 3">
          <a:extLst>
            <a:ext uri="{FF2B5EF4-FFF2-40B4-BE49-F238E27FC236}">
              <a16:creationId xmlns:a16="http://schemas.microsoft.com/office/drawing/2014/main" id="{8A7E9273-3A70-4474-89AF-626E6BF9E96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333875" y="243066"/>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152400</xdr:rowOff>
    </xdr:from>
    <xdr:to>
      <xdr:col>7</xdr:col>
      <xdr:colOff>418447</xdr:colOff>
      <xdr:row>6</xdr:row>
      <xdr:rowOff>95607</xdr:rowOff>
    </xdr:to>
    <xdr:pic>
      <xdr:nvPicPr>
        <xdr:cNvPr id="5" name="Picture 4">
          <a:extLst>
            <a:ext uri="{FF2B5EF4-FFF2-40B4-BE49-F238E27FC236}">
              <a16:creationId xmlns:a16="http://schemas.microsoft.com/office/drawing/2014/main" id="{2DEEB960-D13B-412C-A33F-D9BC7F5D78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52400"/>
          <a:ext cx="4076047" cy="1086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climateleadership/ghg-emission-factors-hub" TargetMode="External"/><Relationship Id="rId2" Type="http://schemas.openxmlformats.org/officeDocument/2006/relationships/hyperlink" Target="https://sustainability.wm.com/downloads/WMHS_Emissions%20Factors_white_Final.pdf" TargetMode="External"/><Relationship Id="rId1" Type="http://schemas.openxmlformats.org/officeDocument/2006/relationships/hyperlink" Target="https://sja.ca/en/product/gauze-roll-10-x-4.5m-12-bag?srsltid=AfmBOorn3TJqox4XHaK1W7kWrZIVMMGlRYCJp3bZtC1vc6KY95FtaXpD"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publications/greenhouse-gas-reporting-conversion-factors-2025" TargetMode="External"/><Relationship Id="rId4" Type="http://schemas.openxmlformats.org/officeDocument/2006/relationships/hyperlink" Target="https://journals.sagepub.com/doi/suppl/10.1177/01410768231166135/suppl_file/sj-pdf-1-jrs-10.1177_014107682311661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5ED6-09FC-446B-B231-E56DB8D2B467}">
  <sheetPr>
    <tabColor rgb="FFFFC000"/>
  </sheetPr>
  <dimension ref="B8:B12"/>
  <sheetViews>
    <sheetView tabSelected="1" topLeftCell="A6" workbookViewId="0">
      <selection activeCell="A26" sqref="A26:XFD27"/>
    </sheetView>
  </sheetViews>
  <sheetFormatPr defaultRowHeight="15" x14ac:dyDescent="0.25"/>
  <cols>
    <col min="1" max="1" width="2.42578125" style="2" customWidth="1"/>
    <col min="2" max="16384" width="9.140625" style="2"/>
  </cols>
  <sheetData>
    <row r="8" spans="2:2" ht="18.75" x14ac:dyDescent="0.3">
      <c r="B8" s="17" t="s">
        <v>33</v>
      </c>
    </row>
    <row r="9" spans="2:2" ht="86.25" customHeight="1" x14ac:dyDescent="0.25"/>
    <row r="10" spans="2:2" x14ac:dyDescent="0.25">
      <c r="B10" s="19" t="s">
        <v>35</v>
      </c>
    </row>
    <row r="12" spans="2:2" ht="18.75" x14ac:dyDescent="0.3">
      <c r="B12" s="18" t="s">
        <v>34</v>
      </c>
    </row>
  </sheetData>
  <sheetProtection algorithmName="SHA-512" hashValue="hnq1dOUUT7rBaCIKtcf0yKEPJ5aR+s7QKXBkvLuy0dPKwV3rCDiaBz0R8RhlKHYsTwgM5n25+alxINf4Hpd8Dg==" saltValue="JzMul1Abu+qCAXSbD1FMZw==" spinCount="100000" sheet="1" objects="1" scenarios="1"/>
  <hyperlinks>
    <hyperlink ref="B10" r:id="rId1" xr:uid="{F585C2E0-190A-437F-9BA2-A31D5FC989E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9E34D-F74C-42EB-9EC2-5AF906945A14}">
  <dimension ref="A1:H23"/>
  <sheetViews>
    <sheetView zoomScaleNormal="100" workbookViewId="0">
      <selection activeCell="A2" sqref="A2"/>
    </sheetView>
  </sheetViews>
  <sheetFormatPr defaultRowHeight="15" x14ac:dyDescent="0.25"/>
  <cols>
    <col min="1" max="1" width="53.140625" style="2" customWidth="1"/>
    <col min="2" max="2" width="50.28515625" style="2" customWidth="1"/>
    <col min="3" max="3" width="56.5703125" style="2" customWidth="1"/>
    <col min="4" max="4" width="47.42578125" style="2" bestFit="1" customWidth="1"/>
    <col min="5" max="5" width="35.42578125" style="2" bestFit="1" customWidth="1"/>
    <col min="6" max="6" width="33.85546875" style="2" bestFit="1" customWidth="1"/>
    <col min="7" max="7" width="72" style="2" bestFit="1" customWidth="1"/>
    <col min="8" max="8" width="39.5703125" style="2" bestFit="1" customWidth="1"/>
    <col min="9" max="16384" width="9.140625" style="2"/>
  </cols>
  <sheetData>
    <row r="1" spans="1:8" x14ac:dyDescent="0.25">
      <c r="A1" s="1" t="s">
        <v>36</v>
      </c>
    </row>
    <row r="2" spans="1:8" ht="135" x14ac:dyDescent="0.25">
      <c r="A2" s="30" t="s">
        <v>39</v>
      </c>
    </row>
    <row r="3" spans="1:8" x14ac:dyDescent="0.25">
      <c r="A3" s="20"/>
    </row>
    <row r="4" spans="1:8" ht="30" x14ac:dyDescent="0.25">
      <c r="A4" s="21" t="s">
        <v>37</v>
      </c>
      <c r="B4" s="29" t="s">
        <v>38</v>
      </c>
    </row>
    <row r="6" spans="1:8" x14ac:dyDescent="0.25">
      <c r="A6" s="5" t="s">
        <v>31</v>
      </c>
      <c r="B6" s="27" t="s">
        <v>32</v>
      </c>
    </row>
    <row r="8" spans="1:8" x14ac:dyDescent="0.25">
      <c r="B8" s="1" t="s">
        <v>6</v>
      </c>
      <c r="C8" s="1" t="s">
        <v>13</v>
      </c>
      <c r="D8" s="1" t="s">
        <v>14</v>
      </c>
    </row>
    <row r="9" spans="1:8" x14ac:dyDescent="0.25">
      <c r="A9" s="3" t="s">
        <v>2</v>
      </c>
      <c r="B9" s="28">
        <v>1000</v>
      </c>
      <c r="C9" s="9">
        <f>B9*B17/1000</f>
        <v>4.78</v>
      </c>
      <c r="D9" s="16">
        <f>B9*C17</f>
        <v>12.535380965970877</v>
      </c>
    </row>
    <row r="10" spans="1:8" x14ac:dyDescent="0.25">
      <c r="A10" s="3" t="s">
        <v>4</v>
      </c>
      <c r="B10" s="28">
        <v>1000</v>
      </c>
      <c r="C10" s="9">
        <f>B10*B18/1000</f>
        <v>20.41</v>
      </c>
      <c r="D10" s="16">
        <f t="shared" ref="D10:D11" si="0">B10*C18</f>
        <v>125.35996349695932</v>
      </c>
    </row>
    <row r="11" spans="1:8" x14ac:dyDescent="0.25">
      <c r="A11" s="3" t="s">
        <v>5</v>
      </c>
      <c r="B11" s="28">
        <v>1000</v>
      </c>
      <c r="C11" s="9">
        <f>B11*B19/1000</f>
        <v>54.954999999999998</v>
      </c>
      <c r="D11" s="16">
        <f t="shared" si="0"/>
        <v>391.11655041525722</v>
      </c>
    </row>
    <row r="12" spans="1:8" x14ac:dyDescent="0.25">
      <c r="A12" s="3" t="s">
        <v>7</v>
      </c>
      <c r="B12" s="28">
        <v>1000</v>
      </c>
      <c r="C12" s="9">
        <f>B12*B21/1000</f>
        <v>13.333333333333334</v>
      </c>
      <c r="D12" s="16">
        <f>B12*C21</f>
        <v>97.023035420158678</v>
      </c>
    </row>
    <row r="13" spans="1:8" x14ac:dyDescent="0.25">
      <c r="A13" s="26" t="s">
        <v>12</v>
      </c>
      <c r="B13" s="23">
        <f>SUM(B9:B12)</f>
        <v>4000</v>
      </c>
      <c r="C13" s="22">
        <f>SUM(C9:C12)</f>
        <v>93.478333333333325</v>
      </c>
      <c r="D13" s="23">
        <f>SUM(D9:D12)</f>
        <v>626.03493029834601</v>
      </c>
    </row>
    <row r="16" spans="1:8" x14ac:dyDescent="0.25">
      <c r="A16" s="5" t="s">
        <v>3</v>
      </c>
      <c r="B16" s="5" t="s">
        <v>8</v>
      </c>
      <c r="C16" s="5" t="s">
        <v>25</v>
      </c>
      <c r="D16" s="5" t="s">
        <v>19</v>
      </c>
      <c r="E16" s="5" t="s">
        <v>26</v>
      </c>
      <c r="F16" s="5" t="s">
        <v>27</v>
      </c>
      <c r="G16" s="5" t="s">
        <v>1</v>
      </c>
      <c r="H16" s="5" t="s">
        <v>0</v>
      </c>
    </row>
    <row r="17" spans="1:8" ht="60" x14ac:dyDescent="0.25">
      <c r="A17" s="3" t="s">
        <v>20</v>
      </c>
      <c r="B17" s="3">
        <v>4.78</v>
      </c>
      <c r="C17" s="7">
        <f>(D17+IF($B$6= "Direct to Landfill", F17, E17+F17)*B17)/1000</f>
        <v>1.2535380965970877E-2</v>
      </c>
      <c r="D17" s="7">
        <v>12.43</v>
      </c>
      <c r="E17" s="7">
        <v>0.54900000000000004</v>
      </c>
      <c r="F17" s="24">
        <f>0.02/0.9071847</f>
        <v>2.2046227190559983E-2</v>
      </c>
      <c r="G17" s="11" t="s">
        <v>15</v>
      </c>
      <c r="H17" s="10" t="s">
        <v>16</v>
      </c>
    </row>
    <row r="18" spans="1:8" ht="60" x14ac:dyDescent="0.25">
      <c r="A18" s="3" t="s">
        <v>21</v>
      </c>
      <c r="B18" s="3">
        <v>20.41</v>
      </c>
      <c r="C18" s="7">
        <f t="shared" ref="C18" si="1">(D18+IF($B$6= "Direct to Landfill", F18, E18+F18)*B18)/1000</f>
        <v>0.12535996349695933</v>
      </c>
      <c r="D18" s="7">
        <f>AVERAGE(186.55, 63.27)</f>
        <v>124.91000000000001</v>
      </c>
      <c r="E18" s="7">
        <v>0.54900000000000004</v>
      </c>
      <c r="F18" s="24">
        <f>0.02/0.9071847</f>
        <v>2.2046227190559983E-2</v>
      </c>
      <c r="G18" s="11" t="s">
        <v>22</v>
      </c>
      <c r="H18" s="10" t="s">
        <v>18</v>
      </c>
    </row>
    <row r="19" spans="1:8" ht="15" customHeight="1" x14ac:dyDescent="0.25">
      <c r="A19" s="3" t="s">
        <v>23</v>
      </c>
      <c r="B19" s="8">
        <f>(90.01+19.9)/2</f>
        <v>54.954999999999998</v>
      </c>
      <c r="C19" s="7">
        <f>(D19+IF($B$6= "Direct to Landfill", F19, E19+F19)*B19)/1000</f>
        <v>0.39111655041525722</v>
      </c>
      <c r="D19" s="7">
        <f>(279.03+500.78)/2</f>
        <v>389.90499999999997</v>
      </c>
      <c r="E19" s="7">
        <v>0.54900000000000004</v>
      </c>
      <c r="F19" s="24">
        <f>0.02/0.9071847</f>
        <v>2.2046227190559983E-2</v>
      </c>
      <c r="G19" s="11" t="s">
        <v>30</v>
      </c>
      <c r="H19" s="13" t="s">
        <v>17</v>
      </c>
    </row>
    <row r="20" spans="1:8" ht="30" x14ac:dyDescent="0.25">
      <c r="A20" s="3" t="s">
        <v>24</v>
      </c>
      <c r="B20" s="3">
        <v>25.63</v>
      </c>
      <c r="C20" s="7">
        <f>(D20+IF($B$6= "Direct to Landfill", F20, E20+F20)*B20)/1000</f>
        <v>0.18650252983640001</v>
      </c>
      <c r="D20" s="7">
        <v>173.77</v>
      </c>
      <c r="E20" s="7">
        <v>0.54900000000000004</v>
      </c>
      <c r="F20" s="25">
        <f>496.78228/1000</f>
        <v>0.49678228000000002</v>
      </c>
      <c r="G20" s="11" t="s">
        <v>29</v>
      </c>
      <c r="H20" s="14" t="s">
        <v>28</v>
      </c>
    </row>
    <row r="21" spans="1:8" ht="30" x14ac:dyDescent="0.25">
      <c r="A21" s="3" t="s">
        <v>9</v>
      </c>
      <c r="B21" s="8">
        <f>160/12</f>
        <v>13.333333333333334</v>
      </c>
      <c r="C21" s="7">
        <f>C20/B20*B21</f>
        <v>9.7023035420158679E-2</v>
      </c>
      <c r="D21" s="7">
        <f>D20/B20*B21</f>
        <v>90.399271686825344</v>
      </c>
      <c r="E21" s="7">
        <v>0.54900000000000004</v>
      </c>
      <c r="F21" s="15">
        <f>F20</f>
        <v>0.49678228000000002</v>
      </c>
      <c r="G21" s="4" t="s">
        <v>10</v>
      </c>
      <c r="H21" s="6" t="s">
        <v>11</v>
      </c>
    </row>
    <row r="22" spans="1:8" x14ac:dyDescent="0.25">
      <c r="E22" s="12"/>
      <c r="F22" s="12"/>
    </row>
    <row r="23" spans="1:8" x14ac:dyDescent="0.25">
      <c r="E23" s="12"/>
      <c r="F23" s="12"/>
    </row>
  </sheetData>
  <sheetProtection algorithmName="SHA-512" hashValue="O7VRH0g8jA9n4MZUn9m3tkrNpISZW00iWCFsf+Ty+l0uhtjpekv0Ue9iiJzmX/zDAehHfQzP8Jgr0yjcmu3YBg==" saltValue="IVfcpIw1qfFOIqw6fi9GQg==" spinCount="100000" sheet="1" objects="1" scenarios="1" formatCells="0" formatColumns="0" formatRows="0" insertColumns="0" insertRows="0" insertHyperlinks="0" sort="0" autoFilter="0" pivotTables="0"/>
  <conditionalFormatting sqref="F20">
    <cfRule type="expression" dxfId="0" priority="1" stopIfTrue="1">
      <formula>F20=""</formula>
    </cfRule>
  </conditionalFormatting>
  <dataValidations count="1">
    <dataValidation type="list" allowBlank="1" showInputMessage="1" showErrorMessage="1" sqref="B6" xr:uid="{8904BBA9-F1A3-45AC-86E8-1E991AFE0D19}">
      <formula1>"Direct to Landfill, Autoclave &amp; Landfill"</formula1>
    </dataValidation>
  </dataValidations>
  <hyperlinks>
    <hyperlink ref="H21" r:id="rId1" location=":~:text=Dimensions:%2013%20cm%20x%204.5,Weight:%20160%20g" display="Link" xr:uid="{A02C1BDA-5EE9-479E-9A61-5D9218BCD002}"/>
    <hyperlink ref="H17" r:id="rId2" xr:uid="{A5A4C4AD-32A2-4C7C-9BEC-AFB9F770A6FE}"/>
    <hyperlink ref="H19" r:id="rId3" xr:uid="{DA38AB60-6BFA-44AB-BDD4-4388A0AE9640}"/>
    <hyperlink ref="H18" r:id="rId4" display="Healthcare LCA" xr:uid="{6C7FF2CC-B35D-4698-8BCB-00EC898A8C84}"/>
    <hyperlink ref="H20" r:id="rId5" xr:uid="{4BFE956F-556F-4197-91F8-84EC4A68BA3E}"/>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Weijia Shi</dc:creator>
  <cp:lastModifiedBy>Weijia Shi</cp:lastModifiedBy>
  <dcterms:created xsi:type="dcterms:W3CDTF">2026-02-24T18:00:28Z</dcterms:created>
  <dcterms:modified xsi:type="dcterms:W3CDTF">2026-06-11T20:13:15Z</dcterms:modified>
</cp:coreProperties>
</file>