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shortcut-targets-by-id\1IrBZKS_xtnd0FCI-6M3pM48JI0mhO0WP\Decarbonization in Action Project Management\GTHA 2025-2026\Partner Deliverables\Public Versions\"/>
    </mc:Choice>
  </mc:AlternateContent>
  <xr:revisionPtr revIDLastSave="0" documentId="13_ncr:1_{01EA073A-BFDD-47E0-8AAB-CD0D1DC2C61E}" xr6:coauthVersionLast="47" xr6:coauthVersionMax="47" xr10:uidLastSave="{00000000-0000-0000-0000-000000000000}"/>
  <bookViews>
    <workbookView xWindow="-120" yWindow="-120" windowWidth="29040" windowHeight="15720" xr2:uid="{00000000-000D-0000-FFFF-FFFF00000000}"/>
  </bookViews>
  <sheets>
    <sheet name="Introduction" sheetId="5" r:id="rId1"/>
    <sheet name="Results Dashboard" sheetId="1" r:id="rId2"/>
    <sheet name="Calculations" sheetId="3" r:id="rId3"/>
    <sheet name="Methodology &amp; Boundary"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XpimoFuj/cLtARebOsg51PHpEu48U4Tu09+Dxhr847E="/>
    </ext>
  </extLst>
</workbook>
</file>

<file path=xl/calcChain.xml><?xml version="1.0" encoding="utf-8"?>
<calcChain xmlns="http://schemas.openxmlformats.org/spreadsheetml/2006/main">
  <c r="B5" i="3" l="1"/>
  <c r="B6" i="3"/>
  <c r="B4" i="3"/>
  <c r="B157" i="3"/>
  <c r="B156" i="3"/>
  <c r="B152" i="3"/>
  <c r="B151" i="3"/>
  <c r="B89" i="3" l="1"/>
  <c r="B84" i="3"/>
  <c r="B81" i="3"/>
  <c r="D59" i="3"/>
  <c r="C59" i="3"/>
  <c r="C58" i="3"/>
  <c r="D57" i="3"/>
  <c r="C57" i="3"/>
  <c r="D56" i="3"/>
  <c r="C56" i="3"/>
  <c r="C55" i="3"/>
  <c r="C54" i="3"/>
  <c r="D53" i="3"/>
  <c r="C53" i="3" s="1"/>
  <c r="C52" i="3"/>
  <c r="D51" i="3"/>
  <c r="C51" i="3"/>
  <c r="C50" i="3"/>
  <c r="L46" i="3"/>
  <c r="I46" i="3"/>
  <c r="F46" i="3"/>
  <c r="C46" i="3"/>
  <c r="L43" i="3"/>
  <c r="I43" i="3"/>
  <c r="F43" i="3"/>
  <c r="C43" i="3"/>
  <c r="M42" i="3"/>
  <c r="L42" i="3"/>
  <c r="I42" i="3"/>
  <c r="F42" i="3"/>
  <c r="C42" i="3"/>
  <c r="L41" i="3"/>
  <c r="I41" i="3"/>
  <c r="F41" i="3"/>
  <c r="C41" i="3"/>
  <c r="L40" i="3"/>
  <c r="I40" i="3"/>
  <c r="F40" i="3"/>
  <c r="C40" i="3"/>
  <c r="L39" i="3"/>
  <c r="I39" i="3"/>
  <c r="F39" i="3"/>
  <c r="C39" i="3"/>
  <c r="L38" i="3"/>
  <c r="I38" i="3"/>
  <c r="F38" i="3"/>
  <c r="C38" i="3"/>
  <c r="C32" i="3"/>
  <c r="B101" i="3" s="1"/>
  <c r="B102" i="3" s="1"/>
  <c r="B32" i="3"/>
  <c r="B90" i="3" s="1"/>
  <c r="B91" i="3" s="1"/>
  <c r="B92" i="3" s="1"/>
  <c r="C31" i="3"/>
  <c r="G46" i="3" s="1"/>
  <c r="C9" i="3"/>
  <c r="C10" i="3" s="1"/>
  <c r="F106" i="1"/>
  <c r="F105" i="1"/>
  <c r="F104" i="1"/>
  <c r="F103" i="1"/>
  <c r="E103" i="1"/>
  <c r="B103" i="1"/>
  <c r="F101" i="1"/>
  <c r="B101" i="1"/>
  <c r="F100" i="1"/>
  <c r="B100" i="1"/>
  <c r="F99" i="1"/>
  <c r="B99" i="1"/>
  <c r="F98" i="1"/>
  <c r="E98" i="1"/>
  <c r="F95" i="1"/>
  <c r="B95" i="1"/>
  <c r="F94" i="1"/>
  <c r="B94" i="1"/>
  <c r="F93" i="1"/>
  <c r="B93" i="1"/>
  <c r="F92" i="1"/>
  <c r="E92" i="1"/>
  <c r="F90" i="1"/>
  <c r="B90" i="1"/>
  <c r="F89" i="1"/>
  <c r="B89" i="1"/>
  <c r="F88" i="1"/>
  <c r="B88" i="1"/>
  <c r="F84" i="1"/>
  <c r="D81" i="1"/>
  <c r="D80" i="1"/>
  <c r="C73" i="1"/>
  <c r="B73" i="1"/>
  <c r="C72" i="1"/>
  <c r="B72" i="1"/>
  <c r="C71" i="1"/>
  <c r="B71" i="1"/>
  <c r="F70" i="1"/>
  <c r="B70" i="1"/>
  <c r="C68" i="1"/>
  <c r="B68" i="1"/>
  <c r="C67" i="1"/>
  <c r="B67" i="1"/>
  <c r="C66" i="1"/>
  <c r="B66" i="1"/>
  <c r="F65" i="1"/>
  <c r="B65" i="1"/>
  <c r="F62" i="1"/>
  <c r="F61" i="1"/>
  <c r="B61" i="1"/>
  <c r="F60" i="1"/>
  <c r="B60" i="1"/>
  <c r="F59" i="1"/>
  <c r="E59" i="1"/>
  <c r="B59" i="1"/>
  <c r="E56" i="1"/>
  <c r="E55" i="1"/>
  <c r="B31" i="1"/>
  <c r="B30" i="1"/>
  <c r="B29" i="1"/>
  <c r="E28" i="1"/>
  <c r="B28" i="1"/>
  <c r="B24" i="1"/>
  <c r="B23" i="1"/>
  <c r="B20" i="1"/>
  <c r="B19" i="1"/>
  <c r="B9" i="3"/>
  <c r="B10" i="3" s="1"/>
  <c r="D43" i="3" l="1"/>
  <c r="J40" i="3"/>
  <c r="B34" i="3"/>
  <c r="L44" i="3" s="1"/>
  <c r="L45" i="3" s="1"/>
  <c r="M40" i="3"/>
  <c r="M43" i="3"/>
  <c r="D41" i="3"/>
  <c r="J38" i="3"/>
  <c r="M38" i="3"/>
  <c r="J46" i="3"/>
  <c r="M41" i="3"/>
  <c r="D39" i="3"/>
  <c r="M46" i="3"/>
  <c r="C34" i="3"/>
  <c r="M39" i="3"/>
  <c r="J42" i="3"/>
  <c r="C11" i="3"/>
  <c r="C13" i="3" s="1"/>
  <c r="C21" i="3" s="1"/>
  <c r="D30" i="1" s="1"/>
  <c r="C12" i="3"/>
  <c r="C25" i="3" s="1"/>
  <c r="C26" i="3" s="1"/>
  <c r="D56" i="1" s="1"/>
  <c r="B12" i="3"/>
  <c r="B25" i="3" s="1"/>
  <c r="B11" i="3"/>
  <c r="B13" i="3" s="1"/>
  <c r="C152" i="3"/>
  <c r="B95" i="3"/>
  <c r="C151" i="3"/>
  <c r="B20" i="3"/>
  <c r="C65" i="3"/>
  <c r="G39" i="3"/>
  <c r="G43" i="3"/>
  <c r="G41" i="3"/>
  <c r="C20" i="3"/>
  <c r="J39" i="3"/>
  <c r="J41" i="3"/>
  <c r="J43" i="3"/>
  <c r="D38" i="3"/>
  <c r="D42" i="3"/>
  <c r="D46" i="3"/>
  <c r="F44" i="3"/>
  <c r="F45" i="3" s="1"/>
  <c r="C44" i="3"/>
  <c r="C45" i="3" s="1"/>
  <c r="D40" i="3"/>
  <c r="G38" i="3"/>
  <c r="G40" i="3"/>
  <c r="G42" i="3"/>
  <c r="D151" i="3"/>
  <c r="I44" i="3"/>
  <c r="I45" i="3" s="1"/>
  <c r="C95" i="3"/>
  <c r="D152" i="3"/>
  <c r="M44" i="3" l="1"/>
  <c r="M45" i="3" s="1"/>
  <c r="D55" i="1"/>
  <c r="D65" i="3"/>
  <c r="D157" i="3"/>
  <c r="C171" i="3" s="1"/>
  <c r="D44" i="3"/>
  <c r="D45" i="3" s="1"/>
  <c r="D156" i="3"/>
  <c r="D62" i="3"/>
  <c r="J44" i="3"/>
  <c r="J45" i="3" s="1"/>
  <c r="G44" i="3"/>
  <c r="G45" i="3" s="1"/>
  <c r="C62" i="3"/>
  <c r="C105" i="3"/>
  <c r="C137" i="3" s="1"/>
  <c r="C63" i="3"/>
  <c r="C66" i="3" s="1"/>
  <c r="B127" i="3"/>
  <c r="B96" i="3"/>
  <c r="B97" i="3" s="1"/>
  <c r="B136" i="3"/>
  <c r="E73" i="1"/>
  <c r="E67" i="1"/>
  <c r="C165" i="3"/>
  <c r="E152" i="3"/>
  <c r="F68" i="1" s="1"/>
  <c r="B166" i="3"/>
  <c r="D68" i="1"/>
  <c r="D29" i="1"/>
  <c r="C22" i="3"/>
  <c r="D31" i="1" s="1"/>
  <c r="C64" i="3"/>
  <c r="C156" i="3"/>
  <c r="B21" i="3"/>
  <c r="B105" i="3"/>
  <c r="C157" i="3"/>
  <c r="C170" i="3"/>
  <c r="E72" i="1"/>
  <c r="C166" i="3"/>
  <c r="E68" i="1"/>
  <c r="C127" i="3"/>
  <c r="C96" i="3"/>
  <c r="C97" i="3" s="1"/>
  <c r="C136" i="3"/>
  <c r="C29" i="1"/>
  <c r="D20" i="3"/>
  <c r="E29" i="1" s="1"/>
  <c r="D67" i="1"/>
  <c r="E151" i="3"/>
  <c r="F67" i="1" s="1"/>
  <c r="B165" i="3"/>
  <c r="D63" i="3"/>
  <c r="B26" i="3"/>
  <c r="D25" i="3"/>
  <c r="C55" i="1"/>
  <c r="D64" i="3" l="1"/>
  <c r="C176" i="3"/>
  <c r="D66" i="3"/>
  <c r="C128" i="3"/>
  <c r="D94" i="1" s="1"/>
  <c r="C106" i="3"/>
  <c r="C107" i="3" s="1"/>
  <c r="D121" i="3" s="1"/>
  <c r="C172" i="3"/>
  <c r="D105" i="1" s="1"/>
  <c r="B74" i="3"/>
  <c r="C74" i="3"/>
  <c r="B73" i="3"/>
  <c r="C73" i="3"/>
  <c r="C75" i="3" s="1"/>
  <c r="C70" i="3"/>
  <c r="D84" i="1" s="1"/>
  <c r="B70" i="3"/>
  <c r="B69" i="3"/>
  <c r="C81" i="1" s="1"/>
  <c r="D118" i="3"/>
  <c r="D117" i="3"/>
  <c r="D166" i="3"/>
  <c r="D136" i="3"/>
  <c r="E60" i="1" s="1"/>
  <c r="C60" i="1"/>
  <c r="B144" i="3"/>
  <c r="C99" i="1" s="1"/>
  <c r="C167" i="3"/>
  <c r="D104" i="1" s="1"/>
  <c r="C175" i="3"/>
  <c r="C177" i="3" s="1"/>
  <c r="D106" i="1" s="1"/>
  <c r="B106" i="3"/>
  <c r="B107" i="3" s="1"/>
  <c r="B137" i="3"/>
  <c r="B138" i="3" s="1"/>
  <c r="B128" i="3"/>
  <c r="B170" i="3"/>
  <c r="D72" i="1"/>
  <c r="E156" i="3"/>
  <c r="F72" i="1" s="1"/>
  <c r="F75" i="1" s="1"/>
  <c r="C93" i="1"/>
  <c r="B129" i="3"/>
  <c r="D127" i="3"/>
  <c r="E93" i="1" s="1"/>
  <c r="E48" i="1" s="1"/>
  <c r="C138" i="3"/>
  <c r="D62" i="1" s="1"/>
  <c r="D60" i="1"/>
  <c r="C144" i="3"/>
  <c r="D99" i="1" s="1"/>
  <c r="D93" i="1"/>
  <c r="E157" i="3"/>
  <c r="F73" i="1" s="1"/>
  <c r="B171" i="3"/>
  <c r="D171" i="3" s="1"/>
  <c r="D73" i="1"/>
  <c r="C56" i="1"/>
  <c r="D26" i="3"/>
  <c r="E75" i="1"/>
  <c r="D61" i="1"/>
  <c r="C145" i="3"/>
  <c r="D100" i="1" s="1"/>
  <c r="D21" i="3"/>
  <c r="E30" i="1" s="1"/>
  <c r="C30" i="1"/>
  <c r="B167" i="3"/>
  <c r="C104" i="1" s="1"/>
  <c r="D165" i="3"/>
  <c r="C118" i="3"/>
  <c r="C117" i="3"/>
  <c r="B22" i="3"/>
  <c r="D120" i="3" l="1"/>
  <c r="D122" i="3" s="1"/>
  <c r="D89" i="1" s="1"/>
  <c r="C129" i="3"/>
  <c r="D95" i="1" s="1"/>
  <c r="D75" i="1"/>
  <c r="D119" i="3"/>
  <c r="B176" i="3"/>
  <c r="D176" i="3" s="1"/>
  <c r="D167" i="3"/>
  <c r="E104" i="1" s="1"/>
  <c r="G48" i="1" s="1"/>
  <c r="D138" i="3"/>
  <c r="E62" i="1" s="1"/>
  <c r="C62" i="1"/>
  <c r="D88" i="1"/>
  <c r="B172" i="3"/>
  <c r="C105" i="1" s="1"/>
  <c r="D170" i="3"/>
  <c r="D172" i="3" s="1"/>
  <c r="E105" i="1" s="1"/>
  <c r="G49" i="1" s="1"/>
  <c r="C121" i="3"/>
  <c r="E121" i="3" s="1"/>
  <c r="C120" i="3"/>
  <c r="D73" i="3"/>
  <c r="B75" i="3"/>
  <c r="D75" i="3" s="1"/>
  <c r="C146" i="3"/>
  <c r="D101" i="1" s="1"/>
  <c r="C95" i="1"/>
  <c r="C94" i="1"/>
  <c r="D128" i="3"/>
  <c r="E94" i="1" s="1"/>
  <c r="E49" i="1" s="1"/>
  <c r="E50" i="1" s="1"/>
  <c r="C119" i="3"/>
  <c r="E117" i="3"/>
  <c r="D22" i="3"/>
  <c r="E31" i="1" s="1"/>
  <c r="C31" i="1"/>
  <c r="D137" i="3"/>
  <c r="E61" i="1" s="1"/>
  <c r="C61" i="1"/>
  <c r="B145" i="3"/>
  <c r="E118" i="3"/>
  <c r="C84" i="1"/>
  <c r="D70" i="3"/>
  <c r="E84" i="1" s="1"/>
  <c r="B175" i="3"/>
  <c r="D144" i="3"/>
  <c r="E99" i="1" s="1"/>
  <c r="F48" i="1" s="1"/>
  <c r="D74" i="3"/>
  <c r="D129" i="3" l="1"/>
  <c r="E95" i="1" s="1"/>
  <c r="G50" i="1"/>
  <c r="B177" i="3"/>
  <c r="C106" i="1" s="1"/>
  <c r="D175" i="3"/>
  <c r="D177" i="3" s="1"/>
  <c r="E106" i="1" s="1"/>
  <c r="C48" i="1"/>
  <c r="C50" i="1" s="1"/>
  <c r="C88" i="1"/>
  <c r="E119" i="3"/>
  <c r="E88" i="1" s="1"/>
  <c r="D48" i="1" s="1"/>
  <c r="C100" i="1"/>
  <c r="D145" i="3"/>
  <c r="E100" i="1" s="1"/>
  <c r="F49" i="1" s="1"/>
  <c r="F50" i="1" s="1"/>
  <c r="C122" i="3"/>
  <c r="E120" i="3"/>
  <c r="D123" i="3"/>
  <c r="D90" i="1" s="1"/>
  <c r="D43" i="1" s="1"/>
  <c r="B146" i="3"/>
  <c r="D146" i="3" l="1"/>
  <c r="E101" i="1" s="1"/>
  <c r="C101" i="1"/>
  <c r="E122" i="3"/>
  <c r="E89" i="1" s="1"/>
  <c r="D49" i="1" s="1"/>
  <c r="D50" i="1" s="1"/>
  <c r="C89" i="1"/>
  <c r="C123" i="3"/>
  <c r="E123" i="3" l="1"/>
  <c r="E90" i="1" s="1"/>
  <c r="E43" i="1" s="1"/>
  <c r="C45" i="1" s="1"/>
  <c r="C90" i="1"/>
  <c r="C43" i="1" s="1"/>
</calcChain>
</file>

<file path=xl/sharedStrings.xml><?xml version="1.0" encoding="utf-8"?>
<sst xmlns="http://schemas.openxmlformats.org/spreadsheetml/2006/main" count="557" uniqueCount="273">
  <si>
    <t>Overview of Financial and Environmental Benefits</t>
  </si>
  <si>
    <t>User Inputs (Linked to the Calculations Tab)</t>
  </si>
  <si>
    <t>Operational Parameters</t>
  </si>
  <si>
    <t>Financial Parameters</t>
  </si>
  <si>
    <t>Cost per 4.5L jug</t>
  </si>
  <si>
    <t>Cost per 200L barrel</t>
  </si>
  <si>
    <t>Assumed waste treatment of 4.5L jugs in the reference case</t>
  </si>
  <si>
    <t>Assumed Split for SMH + KCC</t>
  </si>
  <si>
    <t>Assumed waste treatment of 200L barrels in the solution case</t>
  </si>
  <si>
    <t>Annual Financial Savings</t>
  </si>
  <si>
    <t>Other Co-Benefits Observed by Staff</t>
  </si>
  <si>
    <t>Annual GHG Savings</t>
  </si>
  <si>
    <t>SMH</t>
  </si>
  <si>
    <t>KCC</t>
  </si>
  <si>
    <t>Total</t>
  </si>
  <si>
    <t>Unit</t>
  </si>
  <si>
    <t>Total GHG Savings from Avoided Acid Manufacturing + Distribution + Waste Management</t>
  </si>
  <si>
    <t>kgCO2e</t>
  </si>
  <si>
    <t>% of Total GHG Savings Represented by Avoided Acid Manufacturing</t>
  </si>
  <si>
    <t>Breakdown of Total (SMH+KCC) GHG Savings</t>
  </si>
  <si>
    <t>Transport Tailpipe</t>
  </si>
  <si>
    <t xml:space="preserve"> Transit Packaging Use</t>
  </si>
  <si>
    <t>Transit Packaging Waste</t>
  </si>
  <si>
    <t>Plastic Waste</t>
  </si>
  <si>
    <t>Reference case</t>
  </si>
  <si>
    <t>Solution case</t>
  </si>
  <si>
    <t>Total annual GHG savings</t>
  </si>
  <si>
    <t>Annual Material Savings</t>
  </si>
  <si>
    <t>Avoided waste of acid concentrate per year</t>
  </si>
  <si>
    <t>Amount of acid wasted in the reference case setup with 4.5L jugs</t>
  </si>
  <si>
    <t>The amoung of acid wasted in equivalents of 4.5 jugs</t>
  </si>
  <si>
    <t>Avoided waste of wooden pallets from delivery per year</t>
  </si>
  <si>
    <t>Reduction of pallet waste per site</t>
  </si>
  <si>
    <t>Avoided plastic waste per year</t>
  </si>
  <si>
    <t>Quantities Treated</t>
  </si>
  <si>
    <t>tonne</t>
  </si>
  <si>
    <t>Reduction of plastic waste by site</t>
  </si>
  <si>
    <t>Annual GHG Savings by Source</t>
  </si>
  <si>
    <t>Acid Manufacturing</t>
  </si>
  <si>
    <t>GHG savings associated with manufacturing of acid concentrate</t>
  </si>
  <si>
    <t>Value</t>
  </si>
  <si>
    <t>Per-Treatment (1.75L of Acid Waste) GHG savings from Acid Manufacturing</t>
  </si>
  <si>
    <t>Site-Level Annual Saving in 'Avoided' Acid Manufacturing (Eliminated Acid Waste)</t>
  </si>
  <si>
    <t>Distribution</t>
  </si>
  <si>
    <t>GHG savings associated with avoided delivery vehicles tailpipe emissions due to bulk ordering</t>
  </si>
  <si>
    <t>GHG savings associated with the upstream impacts of avoided wooden pallets in deliveries</t>
  </si>
  <si>
    <t>Waste Management</t>
  </si>
  <si>
    <t>GHG savings associated with avoided waste treatment of wooden pallets</t>
  </si>
  <si>
    <t>Site-Level Annual Saving in Waste Management of Plastics</t>
  </si>
  <si>
    <t>Consideration</t>
  </si>
  <si>
    <t>Basis</t>
  </si>
  <si>
    <t>Unit of comparison</t>
  </si>
  <si>
    <t>One (4-hour) in-centre hemodialysis treatment session using 2.75L of acid concentrate</t>
  </si>
  <si>
    <t>Time period (for communicating GHG savings)</t>
  </si>
  <si>
    <t>1 year (52 weeks) of operation across SMH and KCC site, a total of 1042 (669+373) treatments per year</t>
  </si>
  <si>
    <t>Scope</t>
  </si>
  <si>
    <t>Unity Health St Michael's Hospital and Kidney Care Centre (satellite site)</t>
  </si>
  <si>
    <t>System Boundary</t>
  </si>
  <si>
    <t>See diagram</t>
  </si>
  <si>
    <t>Exclusions</t>
  </si>
  <si>
    <t>Rationale for Exclusion</t>
  </si>
  <si>
    <t>Upstream transport (before products arrive at local distributor based in Missisauga)</t>
  </si>
  <si>
    <t>-Limited data availability on upstream logistics arrangements (i.e. from raw material suppliers to manufacturers, and from manufacturers to the local distributor). 
-Although not quantfied, we assume there are efficiency gains (e.g. in route planning, fuel consumption and GHG savings) from the upstream transportation from manufacturers to suppliers when transporting the 200L acid concentrates, given that bulk format takes up less space (in wooden pallets) for the same weight.</t>
  </si>
  <si>
    <t>Bulk packaging - shrink wrap</t>
  </si>
  <si>
    <t>- Assumed that this falls under the 5% cut-off threshold by weight considering other materials counted in this comparison.</t>
  </si>
  <si>
    <t>Patient and staff travel for in-centre treatment</t>
  </si>
  <si>
    <t xml:space="preserve">-For this comparison, we assume there is no change in the same between the reference and solution case. 
- We acknowledge that published LCA on in-centre hemodialysis treatments highlighted patient and staff travel as a significant contributor of GHG emissions. </t>
  </si>
  <si>
    <t>Supply chain impact of dialysis machines</t>
  </si>
  <si>
    <t>- For this comparison, we focus on the additional materials used to retrofit the dialysis machines. The baseline carbon impact of the dialysis units are not relevant.</t>
  </si>
  <si>
    <t>Utilities (electricity for running pumps and monitors, purified water)</t>
  </si>
  <si>
    <t>- Based on expert inputs, there are no differences in electricity and water consumption between the two cases. Patient experience also remains identical.</t>
  </si>
  <si>
    <t>Other consumables (e.g. bicart, syringe, etc.)</t>
  </si>
  <si>
    <t>Storage and manual handling of 4.5L acid jugs</t>
  </si>
  <si>
    <t xml:space="preserve">- Metal shelving units are used to store jugs. The supply impact of these shelves are judged to be not relevant as they are general purpose-storage equipment. </t>
  </si>
  <si>
    <t>Capital equipment for the central system</t>
  </si>
  <si>
    <t xml:space="preserve">- The GHG Protocol Standard states that organizations are not required to include non-attributable
processes (inputs that do not end up in the product directly). This includes the capital equipment involved in the manufacturing, distribution, and installation of the central system. However, if non-attributable processes are included in the system boundary, then they should be disclosed in the GHG inventory.
- Since the central system is included in the system boundary for this comparison, its relative impact should be disclosed. These numbers are high-level estimates and amortised over the life of the equipment (assumed to be 7 years based on expert interview). So, the emissions contribution from the central system may be considered minor on an annual basis. </t>
  </si>
  <si>
    <t>Waste collection (on-site by staff and off-site by waste management companies, and onward transfer to treatment facilities)</t>
  </si>
  <si>
    <t xml:space="preserve">- Limited data availability on the downstream logistics arragements and contractual terms with the waste management companies.
- Based on expert inputs, the default waste treatment option for both cases is landfill, due to common perceived risk of 'contamination. 
- We also calculate the potential of additional GHG saving for a 30% recycling rate of HDPE2 plastic. </t>
  </si>
  <si>
    <t>0. HD Treatment Sessions &amp; Demand for Acid Concentrate</t>
  </si>
  <si>
    <t>Operational Factors</t>
  </si>
  <si>
    <t>Source</t>
  </si>
  <si>
    <t>Expert gathered data</t>
  </si>
  <si>
    <t>Number of work weeks per year</t>
  </si>
  <si>
    <t>per year</t>
  </si>
  <si>
    <t>Volume of acid used per treatment</t>
  </si>
  <si>
    <t>L/treatment</t>
  </si>
  <si>
    <t>Volume of acid wasted per treatment in reference case</t>
  </si>
  <si>
    <t>Site-Level Split of Demand</t>
  </si>
  <si>
    <t>KCC (Satellite)</t>
  </si>
  <si>
    <t>Number of treatments per week</t>
  </si>
  <si>
    <t>sessions per week</t>
  </si>
  <si>
    <t>Number of treatments per year 
(i.e. Number of jugs in reference case for annual demand)</t>
  </si>
  <si>
    <t>sessions per year</t>
  </si>
  <si>
    <t>Calculated</t>
  </si>
  <si>
    <t>Acid used per year</t>
  </si>
  <si>
    <t>L</t>
  </si>
  <si>
    <t>Expert input</t>
  </si>
  <si>
    <t>Reference case: Acid wasted per year</t>
  </si>
  <si>
    <t>Solution case: Number of barrels for annual demand</t>
  </si>
  <si>
    <t>units</t>
  </si>
  <si>
    <t>Financial Factors</t>
  </si>
  <si>
    <t>Annual Total Purchasing Cost &amp; Cost Saving</t>
  </si>
  <si>
    <t>Total Cost Saving</t>
  </si>
  <si>
    <t>Reference case (4.5L jugs)</t>
  </si>
  <si>
    <t>Solution case (200L barrels)</t>
  </si>
  <si>
    <t>Cost saving from preventing acid waste</t>
  </si>
  <si>
    <t>Total Volume Wasted</t>
  </si>
  <si>
    <t>Reference case acid wasted per year</t>
  </si>
  <si>
    <t>Wasted acid in 4.5L jug equivalence</t>
  </si>
  <si>
    <t>Jugs</t>
  </si>
  <si>
    <t>1. Acid Concentrate Formulation &amp; Manufacturing Impacts</t>
  </si>
  <si>
    <t>Container Formats</t>
  </si>
  <si>
    <t>Reference Case</t>
  </si>
  <si>
    <t>Solution Case</t>
  </si>
  <si>
    <t>Volume</t>
  </si>
  <si>
    <t xml:space="preserve">Gross weight per full jug </t>
  </si>
  <si>
    <t>kg</t>
  </si>
  <si>
    <t>Container dry weight (HDPE)</t>
  </si>
  <si>
    <t>grams</t>
  </si>
  <si>
    <t>Net weight of acid concentrate</t>
  </si>
  <si>
    <t>Manufacturing Inputs (Ingredients + Utilities)</t>
  </si>
  <si>
    <t>CDS A1266 - K (3.0 mmol/L) Ca (1.25 mmol/L) Mg (0.5 mmol/L)</t>
  </si>
  <si>
    <t>CDS A1267 - K (2.0 mmol/L) Ca (1.25 mmol/L) Mg (0.5 mmol/L)</t>
  </si>
  <si>
    <t>CDS A1279 - K (2.0 mmol/L) Ca (1.5 mmol/L) Mg (0.5 mmol/L)</t>
  </si>
  <si>
    <t>CDS A1298 - K (3.0 mmol/L) Ca (1.5 mmol/L) Mg (0.5 mmol/L)</t>
  </si>
  <si>
    <t>Source/ Note</t>
  </si>
  <si>
    <t>Ingredients &amp; Concentration Before Dilution
(As per product label)</t>
  </si>
  <si>
    <t>inputs per L</t>
  </si>
  <si>
    <t>inputs per 4.5L jug</t>
  </si>
  <si>
    <t>inputs per 200L barrel</t>
  </si>
  <si>
    <t>Sodium Chloride (g/L)</t>
  </si>
  <si>
    <t>Photo of product labels</t>
  </si>
  <si>
    <t>Potasium Chloride (g/L)</t>
  </si>
  <si>
    <t>Calcium Chloride Dihydrate (g/L)</t>
  </si>
  <si>
    <t>Magnesium Chloride Hexahydrate (g/L)</t>
  </si>
  <si>
    <t>Acetic Acid (g/L)</t>
  </si>
  <si>
    <t>Glucose Monohydrate (g/L)</t>
  </si>
  <si>
    <t xml:space="preserve">Total Potable Water Supply (cubic metre)
</t>
  </si>
  <si>
    <t>N/A</t>
  </si>
  <si>
    <t>A UK case study of central dialysis acid system assumed 50% water loss at manufacturing stage of acid concentrate: 30-35% loss from reverse osmosis + 15-20% usage by water softeners and carbon filters)</t>
  </si>
  <si>
    <t>Rejected Water for Wastewater Treatment (cubic metre)</t>
  </si>
  <si>
    <t>As above, 50% of total water supply is rejected to wastewater treatment.</t>
  </si>
  <si>
    <t>Energy (Electricity) (kWh/L)</t>
  </si>
  <si>
    <t>Electricity intensity was supplied by the manufacuturer in the UK Case Study. No Canadian/North American supplier data available at the moment. Assume process intensity is similar.</t>
  </si>
  <si>
    <t>Carbon Emission Factors of Manufacturing Inputs (gCO2e per unit)</t>
  </si>
  <si>
    <t>Average Emission Factor for Calculation</t>
  </si>
  <si>
    <t>Low Estimate</t>
  </si>
  <si>
    <t>High Estiamte</t>
  </si>
  <si>
    <t>Note</t>
  </si>
  <si>
    <t>Sodium Chloride</t>
  </si>
  <si>
    <t>Carbon Cloud</t>
  </si>
  <si>
    <t>City of Winnipeg Wastewater Treatment Program Selection Report Appendix (2012)</t>
  </si>
  <si>
    <t>Potassium Chloride</t>
  </si>
  <si>
    <t>UK Case Study Publication</t>
  </si>
  <si>
    <t>Calcium Chloride Dihydrate</t>
  </si>
  <si>
    <t>Emission factor for CaCl2, not dihydrate form</t>
  </si>
  <si>
    <t>Magnesium Chloride Hexahydrate</t>
  </si>
  <si>
    <t>Acetic Acid</t>
  </si>
  <si>
    <t>Glucose Monohydrate</t>
  </si>
  <si>
    <t>Energy and greenhouse gas assessment of European glucose production from corn</t>
  </si>
  <si>
    <t>Emission factor for dextrose (glucose) powder</t>
  </si>
  <si>
    <t>Water Supply (Potable)</t>
  </si>
  <si>
    <t>cubic metre</t>
  </si>
  <si>
    <t>City of Winnipeg Wastewater Treatment Program Selection Report Appendix (2012) Tap Water</t>
  </si>
  <si>
    <t>Emission of water supply in the Region of Waterloo (2013)</t>
  </si>
  <si>
    <t>Lack Alberta-specific data. Average value is at a similar scale of UK official carbon factors for water supply; will use UK official source for wastewater treatment emissions</t>
  </si>
  <si>
    <t>Wastewater Treatement</t>
  </si>
  <si>
    <t>UK Defra Greenhouse gas reporting: conversion factors 2025</t>
  </si>
  <si>
    <t>Energy (Alberta)</t>
  </si>
  <si>
    <t>kWh</t>
  </si>
  <si>
    <t>Canada GHG Reference Value (2024)</t>
  </si>
  <si>
    <t>Packaging (HDPE2)</t>
  </si>
  <si>
    <t xml:space="preserve">Using UK emission factors due to lack of official generalized sources in North America for upstream impact of plastics. Assume the UK factors are representative of global average. </t>
  </si>
  <si>
    <t>Total Upstream Impact of Acid Manufacturing</t>
  </si>
  <si>
    <r>
      <rPr>
        <b/>
        <sz val="10"/>
        <color theme="1"/>
        <rFont val="Arial"/>
        <family val="2"/>
      </rPr>
      <t xml:space="preserve">Percentage Utilized in SMH HD Units
</t>
    </r>
    <r>
      <rPr>
        <sz val="10"/>
        <color theme="1"/>
        <rFont val="Arial"/>
        <family val="2"/>
      </rPr>
      <t>(Expert Gathered Data)</t>
    </r>
  </si>
  <si>
    <t>Carbon Emission (kgCO2e per 4.5L jug)</t>
  </si>
  <si>
    <t>Carbon Emission (kgCO2e per 200L barrel)</t>
  </si>
  <si>
    <t>Weighted Average Emission Factor per Container</t>
  </si>
  <si>
    <t>Avoided Emissions from Acid Manufacturing</t>
  </si>
  <si>
    <t>Per-Treatment Waste Acid Emissions</t>
  </si>
  <si>
    <t>Same as SMH at per-treatment level</t>
  </si>
  <si>
    <t>N/a</t>
  </si>
  <si>
    <t>Emissions associated with the non-manufacturing of the wasted acid
(Higher estimate, allocates packaging manufacturing emissions to acid waste)</t>
  </si>
  <si>
    <t>Emissions Difference from Total Purchased Acid
(Lower estimate, does not allocate packaging manufacturing emissions to acid waste)</t>
  </si>
  <si>
    <t>GHG Savings</t>
  </si>
  <si>
    <t>2. Upstream Transport</t>
  </si>
  <si>
    <t>Transport Set-up</t>
  </si>
  <si>
    <t>Transit Packaging: Wood Pallets (Assume 48'x40'')</t>
  </si>
  <si>
    <t>Standard Pallet Size: Dimensions &amp; Weight</t>
  </si>
  <si>
    <t>Distance from Distributor: Missisauga to SMH Site</t>
  </si>
  <si>
    <t>km</t>
  </si>
  <si>
    <t xml:space="preserve">https://www.chiefmedical.com/ </t>
  </si>
  <si>
    <t>Distance from Distributor: Missisauga to KCC Site</t>
  </si>
  <si>
    <t>Transport Mode: Assumed Max Load of a Class 7 Heavy-Duty Truck</t>
  </si>
  <si>
    <t xml:space="preserve">https://en.wikipedia.org/wiki/Truck_classification </t>
  </si>
  <si>
    <t>Reference Case Transit Packaging Setup</t>
  </si>
  <si>
    <t>Number of jugs per cardboard case</t>
  </si>
  <si>
    <t>Number of cases per wooden pallet</t>
  </si>
  <si>
    <t>Number of jugs per pallet</t>
  </si>
  <si>
    <t>Weight per case</t>
  </si>
  <si>
    <t>Weight loaded per pallet</t>
  </si>
  <si>
    <t>Gross weight (jugs+pallet)</t>
  </si>
  <si>
    <t>Reference Case Annual Deliveries by Site</t>
  </si>
  <si>
    <t>Units</t>
  </si>
  <si>
    <t>Number of pallets ordered per year</t>
  </si>
  <si>
    <t>Pallets per year</t>
  </si>
  <si>
    <t>Total weight transported over a year</t>
  </si>
  <si>
    <t>Total weight transported in equivalents of loaded trucks</t>
  </si>
  <si>
    <t>trucks (return journeys)</t>
  </si>
  <si>
    <t>Solution Case Transit Packaging Setup</t>
  </si>
  <si>
    <t>Number of barrels per pallet</t>
  </si>
  <si>
    <t>Gross weight (barrels+pallet)</t>
  </si>
  <si>
    <t>Solution Case Annual Deliveries by Site</t>
  </si>
  <si>
    <t>Carbon Emission Factors of Transportation Inputs</t>
  </si>
  <si>
    <t>Emission Factor of Heavy Duty Truck with Average Load (outbound)</t>
  </si>
  <si>
    <t>kgCO2e per km</t>
  </si>
  <si>
    <t>Emission Factor of Heavy Duty Truck with Empty Load (return)</t>
  </si>
  <si>
    <t>Emission Factor of Wood (upstream impacts)</t>
  </si>
  <si>
    <t>kgCO2e per tonne</t>
  </si>
  <si>
    <t>2.1 Transport Tailpipe Emissions</t>
  </si>
  <si>
    <t>Carbon Emissions from Transport from Distributor to Hospital Site (Calculated by translating annual ordered weight to equivalents of dedicated truck journeys)</t>
  </si>
  <si>
    <t>Load Level</t>
  </si>
  <si>
    <t>Outbound (average load)</t>
  </si>
  <si>
    <t>Return (empty load)</t>
  </si>
  <si>
    <t>Subtotal</t>
  </si>
  <si>
    <t>Site-Level Annual Saving in Transport Emissions</t>
  </si>
  <si>
    <t>2.2 Transit Packaging Emissions</t>
  </si>
  <si>
    <t>Upstream Emissions from Wooden Pallets</t>
  </si>
  <si>
    <t>Site-Level Annual Saving in Transit Packaging (Wooden Pallets)</t>
  </si>
  <si>
    <t>4. Waste management</t>
  </si>
  <si>
    <t>4.1 Wood Pallets</t>
  </si>
  <si>
    <t>Annual amount of wooden pallets sent to waste management</t>
  </si>
  <si>
    <t>Reduction of pallet waste by site</t>
  </si>
  <si>
    <t>Emission Factors for Waste Treatment of Wood</t>
  </si>
  <si>
    <t>Waste Treatment Scenario Assumption</t>
  </si>
  <si>
    <t>Emission Factor for Wood Waste by Scenario</t>
  </si>
  <si>
    <t>Recyling (into raw materials for new pallets)</t>
  </si>
  <si>
    <t>100% Recycling based on exerpt gathered data</t>
  </si>
  <si>
    <t>kgCO2e/tonne</t>
  </si>
  <si>
    <t>UK Defra Greenhouse gas reporting: conversion factors 2025; assume similar process emissions in Canada</t>
  </si>
  <si>
    <t>Downstream (Waste Management) Emissions for Pallets</t>
  </si>
  <si>
    <t>Site-Level Annual Saving in Waste Management of Pallets</t>
  </si>
  <si>
    <t>4.2 Pastic Containers</t>
  </si>
  <si>
    <t>Reference Case: 
Annual amount of 4.5L plastic jugs sent to waste management</t>
  </si>
  <si>
    <t>Waste Treatment Scenario</t>
  </si>
  <si>
    <t>Assumed Split (Custom Input)</t>
  </si>
  <si>
    <t>Quantities Treated (kg)</t>
  </si>
  <si>
    <t>Landfill</t>
  </si>
  <si>
    <t>Recycling</t>
  </si>
  <si>
    <t>Solution Case: 
Annual amount of 200L barrels sent to waste management</t>
  </si>
  <si>
    <t>Emission Factors for Waste Treatement of HDPE Plastic</t>
  </si>
  <si>
    <t>Emission Factor for HDPE Waste by Scenario</t>
  </si>
  <si>
    <t>Reference Case Downstream (Waste Management) Emissions (Jugs)</t>
  </si>
  <si>
    <t>Solution Case Downstream (Waste Management) Emissions (Barrels)</t>
  </si>
  <si>
    <t>Reccyle</t>
  </si>
  <si>
    <t>- Saving storage space for other purposes (e.g. staff office), and reducing blocking lobby/patient transfer area</t>
  </si>
  <si>
    <t>- Improving staff health &amp; safety by eliminating the need to carry heavy weights multiple times a day</t>
  </si>
  <si>
    <t>- Mitigating damage to water pipes due to acidic content</t>
  </si>
  <si>
    <t>- water conservation by not having to dilute the waste acid with running tap water</t>
  </si>
  <si>
    <t>- Mitigating negative impacts to wider ecosystem, especially on freshwater sources in rural settings</t>
  </si>
  <si>
    <t>Number of dialysis treatments per week at St Michael's Hospital (SMH)</t>
  </si>
  <si>
    <t>Number of dialysis treatments per week at Kidney Care Centre (KCC)</t>
  </si>
  <si>
    <t>St Michael's Hospital (SMH)</t>
  </si>
  <si>
    <t>Kidney Care Centre (KCC)</t>
  </si>
  <si>
    <t>Avoided Acid Manufacturing</t>
  </si>
  <si>
    <t xml:space="preserve"> (kgCO2e/year)</t>
  </si>
  <si>
    <t>Required fields</t>
  </si>
  <si>
    <t>Confirm the default values or update with custom data</t>
  </si>
  <si>
    <t>UK Government GHG factor, construction materials - wood (no reuse or recycled content) used as proxy for pallets.</t>
  </si>
  <si>
    <t>Tailpipe emissions; does not include upstream (well-to-tank) emissions of diesel fuels.</t>
  </si>
  <si>
    <r>
      <t xml:space="preserve">About </t>
    </r>
    <r>
      <rPr>
        <b/>
        <i/>
        <sz val="14"/>
        <color theme="1"/>
        <rFont val="Roboto"/>
      </rPr>
      <t>Decarbonization in Action</t>
    </r>
  </si>
  <si>
    <t xml:space="preserve">https://greenhealthcare.ca/accelerating-decarbonization/  </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</si>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</sst>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0.00_-;\-&quot;$&quot;* #,##0.00_-;_-&quot;$&quot;* &quot;-&quot;??_-;_-@_-"/>
    <numFmt numFmtId="43" formatCode="_-* #,##0.00_-;\-* #,##0.00_-;_-* &quot;-&quot;??_-;_-@_-"/>
    <numFmt numFmtId="164" formatCode="_-* #,##0_-;\-* #,##0_-;_-* &quot;-&quot;??_-;_-@"/>
    <numFmt numFmtId="165" formatCode="_-&quot;$&quot;* #,##0_-;\-&quot;$&quot;* #,##0_-;_-&quot;$&quot;* &quot;-&quot;??_-;_-@"/>
    <numFmt numFmtId="166" formatCode="0.0%"/>
    <numFmt numFmtId="167" formatCode="_-* #,##0.00_-;\-* #,##0.00_-;_-* &quot;-&quot;??_-;_-@"/>
    <numFmt numFmtId="168" formatCode="_-* #,##0.000_-;\-* #,##0.000_-;_-* &quot;-&quot;??_-;_-@"/>
    <numFmt numFmtId="169" formatCode="0.0"/>
    <numFmt numFmtId="170" formatCode="_-* #,##0.0_-;\-* #,##0.0_-;_-* &quot;-&quot;??_-;_-@"/>
    <numFmt numFmtId="171" formatCode="0.00000"/>
    <numFmt numFmtId="172" formatCode="_-* #,##0.0_-;\-* #,##0.0_-;_-* &quot;-&quot;??.0_-;_-@"/>
    <numFmt numFmtId="173" formatCode="_-* #,##0.00_-;\-* #,##0.00_-;_-* &quot;-&quot;??.00_-;_-@"/>
    <numFmt numFmtId="174" formatCode="_-&quot;$&quot;* #,##0_-;\-&quot;$&quot;* #,##0_-;_-&quot;$&quot;* &quot;-&quot;??_-;_-@_-"/>
    <numFmt numFmtId="175" formatCode="_-* #,##0_-;\-* #,##0_-;_-* &quot;-&quot;??_-;_-@_-"/>
  </numFmts>
  <fonts count="36" x14ac:knownFonts="1">
    <font>
      <sz val="10"/>
      <color rgb="FF000000"/>
      <name val="Arial"/>
      <scheme val="minor"/>
    </font>
    <font>
      <b/>
      <sz val="15"/>
      <color rgb="FF000000"/>
      <name val="Arial"/>
      <family val="2"/>
    </font>
    <font>
      <sz val="10"/>
      <color theme="1"/>
      <name val="Arial"/>
      <family val="2"/>
    </font>
    <font>
      <sz val="11"/>
      <color theme="1"/>
      <name val="Arial"/>
      <family val="2"/>
    </font>
    <font>
      <b/>
      <sz val="10"/>
      <color rgb="FF000000"/>
      <name val="Arial"/>
      <family val="2"/>
    </font>
    <font>
      <sz val="10"/>
      <color rgb="FF000000"/>
      <name val="Arial"/>
      <family val="2"/>
    </font>
    <font>
      <sz val="4"/>
      <color theme="1"/>
      <name val="Arial"/>
      <family val="2"/>
    </font>
    <font>
      <b/>
      <sz val="13"/>
      <color rgb="FF000000"/>
      <name val="Arial"/>
      <family val="2"/>
    </font>
    <font>
      <sz val="11"/>
      <color theme="0"/>
      <name val="Arial"/>
      <family val="2"/>
    </font>
    <font>
      <b/>
      <sz val="10"/>
      <color theme="1"/>
      <name val="Arial"/>
      <family val="2"/>
    </font>
    <font>
      <sz val="11"/>
      <color rgb="FFFFFFFF"/>
      <name val="Arial"/>
      <family val="2"/>
    </font>
    <font>
      <b/>
      <sz val="11"/>
      <color rgb="FF000000"/>
      <name val="Arial"/>
      <family val="2"/>
    </font>
    <font>
      <b/>
      <sz val="14"/>
      <color rgb="FF000000"/>
      <name val="Arial"/>
      <family val="2"/>
    </font>
    <font>
      <b/>
      <sz val="12"/>
      <color rgb="FF000000"/>
      <name val="Arial"/>
      <family val="2"/>
    </font>
    <font>
      <sz val="10"/>
      <name val="Arial"/>
      <family val="2"/>
    </font>
    <font>
      <u/>
      <sz val="10"/>
      <color theme="10"/>
      <name val="Arial"/>
      <family val="2"/>
    </font>
    <font>
      <u/>
      <sz val="10"/>
      <color theme="10"/>
      <name val="Arial"/>
      <family val="2"/>
    </font>
    <font>
      <u/>
      <sz val="10"/>
      <color theme="10"/>
      <name val="Arial"/>
      <family val="2"/>
    </font>
    <font>
      <sz val="11"/>
      <color rgb="FF000000"/>
      <name val="Calibri"/>
      <family val="2"/>
    </font>
    <font>
      <u/>
      <sz val="10"/>
      <color theme="10"/>
      <name val="Arial"/>
      <family val="2"/>
    </font>
    <font>
      <sz val="11"/>
      <color rgb="FF002060"/>
      <name val="Arial"/>
      <family val="2"/>
    </font>
    <font>
      <u/>
      <sz val="10"/>
      <color theme="10"/>
      <name val="Arial"/>
      <family val="2"/>
    </font>
    <font>
      <u/>
      <sz val="10"/>
      <color theme="10"/>
      <name val="Arial"/>
      <family val="2"/>
    </font>
    <font>
      <u/>
      <sz val="10"/>
      <color theme="10"/>
      <name val="Arial"/>
      <family val="2"/>
    </font>
    <font>
      <u/>
      <sz val="10"/>
      <color theme="10"/>
      <name val="Arial"/>
      <family val="2"/>
    </font>
    <font>
      <u/>
      <sz val="10"/>
      <color theme="10"/>
      <name val="Arial"/>
      <family val="2"/>
    </font>
    <font>
      <u/>
      <sz val="10"/>
      <color theme="10"/>
      <name val="Arial"/>
      <family val="2"/>
      <scheme val="minor"/>
    </font>
    <font>
      <sz val="10"/>
      <color rgb="FF000000"/>
      <name val="Arial"/>
      <family val="2"/>
      <scheme val="minor"/>
    </font>
    <font>
      <sz val="10"/>
      <color rgb="FF000000"/>
      <name val="Arial"/>
      <family val="2"/>
    </font>
    <font>
      <sz val="10"/>
      <name val="Arial"/>
      <family val="2"/>
    </font>
    <font>
      <sz val="10"/>
      <color theme="0"/>
      <name val="Arial"/>
      <family val="2"/>
    </font>
    <font>
      <b/>
      <sz val="14"/>
      <color theme="1"/>
      <name val="Roboto"/>
    </font>
    <font>
      <b/>
      <i/>
      <sz val="14"/>
      <color theme="1"/>
      <name val="Roboto"/>
    </font>
    <font>
      <u/>
      <sz val="11"/>
      <color rgb="FF00B0F0"/>
      <name val="Roboto"/>
    </font>
    <font>
      <b/>
      <sz val="14"/>
      <name val="Roboto"/>
    </font>
    <font>
      <sz val="12"/>
      <color rgb="FF595959"/>
      <name val="Roboto"/>
    </font>
  </fonts>
  <fills count="13">
    <fill>
      <patternFill patternType="none"/>
    </fill>
    <fill>
      <patternFill patternType="gray125"/>
    </fill>
    <fill>
      <patternFill patternType="solid">
        <fgColor rgb="FFD9E6FC"/>
        <bgColor rgb="FFD9E6FC"/>
      </patternFill>
    </fill>
    <fill>
      <patternFill patternType="solid">
        <fgColor theme="4"/>
        <bgColor theme="4"/>
      </patternFill>
    </fill>
    <fill>
      <patternFill patternType="solid">
        <fgColor rgb="FFD9F1F3"/>
        <bgColor rgb="FFD9F1F3"/>
      </patternFill>
    </fill>
    <fill>
      <patternFill patternType="solid">
        <fgColor rgb="FFFFFFFF"/>
        <bgColor rgb="FFFFFFFF"/>
      </patternFill>
    </fill>
    <fill>
      <patternFill patternType="solid">
        <fgColor rgb="FFD2F1DA"/>
        <bgColor rgb="FFD2F1DA"/>
      </patternFill>
    </fill>
    <fill>
      <patternFill patternType="solid">
        <fgColor theme="0"/>
        <bgColor theme="0"/>
      </patternFill>
    </fill>
    <fill>
      <patternFill patternType="solid">
        <fgColor rgb="FFFDE49A"/>
        <bgColor rgb="FFFDE49A"/>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bgColor rgb="FFFEF1CC"/>
      </patternFill>
    </fill>
    <fill>
      <patternFill patternType="solid">
        <fgColor theme="0"/>
        <bgColor indexed="64"/>
      </patternFill>
    </fill>
  </fills>
  <borders count="27">
    <border>
      <left/>
      <right/>
      <top/>
      <bottom/>
      <diagonal/>
    </border>
    <border>
      <left/>
      <right/>
      <top/>
      <bottom style="thick">
        <color theme="4"/>
      </bottom>
      <diagonal/>
    </border>
    <border>
      <left/>
      <right/>
      <top/>
      <bottom/>
      <diagonal/>
    </border>
    <border>
      <left/>
      <right/>
      <top/>
      <bottom style="thick">
        <color rgb="FFA0C1F9"/>
      </bottom>
      <diagonal/>
    </border>
    <border>
      <left/>
      <right/>
      <top/>
      <bottom style="medium">
        <color rgb="FF8DB5F8"/>
      </bottom>
      <diagonal/>
    </border>
    <border>
      <left style="thin">
        <color rgb="FF284E3F"/>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284E3F"/>
      </left>
      <right style="thin">
        <color rgb="FFF6F8F9"/>
      </right>
      <top style="thin">
        <color rgb="FFF6F8F9"/>
      </top>
      <bottom style="thin">
        <color rgb="FF284E3F"/>
      </bottom>
      <diagonal/>
    </border>
    <border>
      <left style="thin">
        <color rgb="FFF6F8F9"/>
      </left>
      <right style="thin">
        <color rgb="FF284E3F"/>
      </right>
      <top style="thin">
        <color rgb="FFF6F8F9"/>
      </top>
      <bottom style="thin">
        <color rgb="FF284E3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style="thin">
        <color rgb="FF7F7F7F"/>
      </left>
      <right style="thin">
        <color rgb="FF7F7F7F"/>
      </right>
      <top style="thin">
        <color rgb="FF7F7F7F"/>
      </top>
      <bottom style="thin">
        <color rgb="FF7F7F7F"/>
      </bottom>
      <diagonal/>
    </border>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6" fillId="0" borderId="0" applyNumberFormat="0" applyFill="0" applyBorder="0" applyAlignment="0" applyProtection="0"/>
    <xf numFmtId="43" fontId="27" fillId="0" borderId="0" applyFont="0" applyFill="0" applyBorder="0" applyAlignment="0" applyProtection="0"/>
    <xf numFmtId="44" fontId="27" fillId="0" borderId="0" applyFont="0" applyFill="0" applyBorder="0" applyAlignment="0" applyProtection="0"/>
    <xf numFmtId="9" fontId="27" fillId="0" borderId="0" applyFont="0" applyFill="0" applyBorder="0" applyAlignment="0" applyProtection="0"/>
  </cellStyleXfs>
  <cellXfs count="199">
    <xf numFmtId="0" fontId="0" fillId="0" borderId="0" xfId="0" applyFont="1" applyAlignment="1"/>
    <xf numFmtId="0" fontId="1" fillId="0" borderId="1" xfId="0" applyFont="1" applyBorder="1"/>
    <xf numFmtId="0" fontId="2" fillId="0" borderId="0" xfId="0" applyFont="1" applyAlignment="1">
      <alignment wrapText="1"/>
    </xf>
    <xf numFmtId="0" fontId="4" fillId="0" borderId="0" xfId="0" applyFont="1" applyAlignment="1">
      <alignment wrapText="1"/>
    </xf>
    <xf numFmtId="0" fontId="5" fillId="0" borderId="0" xfId="0" applyFont="1"/>
    <xf numFmtId="0" fontId="5" fillId="0" borderId="0" xfId="0" applyFont="1" applyAlignment="1">
      <alignment wrapText="1"/>
    </xf>
    <xf numFmtId="0" fontId="4" fillId="0" borderId="0" xfId="0" applyFont="1"/>
    <xf numFmtId="0" fontId="6" fillId="0" borderId="0" xfId="0" applyFont="1" applyAlignment="1">
      <alignment wrapText="1"/>
    </xf>
    <xf numFmtId="0" fontId="7" fillId="0" borderId="3" xfId="0" applyFont="1" applyBorder="1" applyAlignment="1">
      <alignment wrapText="1"/>
    </xf>
    <xf numFmtId="0" fontId="7" fillId="0" borderId="3" xfId="0" applyFont="1" applyBorder="1"/>
    <xf numFmtId="165" fontId="4" fillId="0" borderId="0" xfId="0" applyNumberFormat="1" applyFont="1"/>
    <xf numFmtId="165" fontId="5" fillId="0" borderId="0" xfId="0" applyNumberFormat="1" applyFont="1"/>
    <xf numFmtId="0" fontId="8" fillId="3" borderId="2" xfId="0" applyFont="1" applyFill="1" applyBorder="1" applyAlignment="1">
      <alignment wrapText="1"/>
    </xf>
    <xf numFmtId="165" fontId="8" fillId="3" borderId="2" xfId="0" applyNumberFormat="1" applyFont="1" applyFill="1" applyBorder="1"/>
    <xf numFmtId="0" fontId="9" fillId="0" borderId="0" xfId="0" applyFont="1"/>
    <xf numFmtId="164" fontId="5" fillId="0" borderId="0" xfId="0" applyNumberFormat="1" applyFont="1"/>
    <xf numFmtId="10" fontId="5" fillId="0" borderId="0" xfId="0" applyNumberFormat="1" applyFont="1"/>
    <xf numFmtId="0" fontId="2" fillId="0" borderId="0" xfId="0" applyFont="1"/>
    <xf numFmtId="0" fontId="10" fillId="3" borderId="2" xfId="0" applyFont="1" applyFill="1" applyBorder="1" applyAlignment="1">
      <alignment wrapText="1"/>
    </xf>
    <xf numFmtId="164" fontId="8" fillId="3" borderId="2" xfId="0" applyNumberFormat="1" applyFont="1" applyFill="1" applyBorder="1"/>
    <xf numFmtId="166" fontId="8" fillId="3" borderId="2" xfId="0" applyNumberFormat="1" applyFont="1" applyFill="1" applyBorder="1"/>
    <xf numFmtId="0" fontId="8" fillId="3" borderId="2" xfId="0" applyFont="1" applyFill="1" applyBorder="1"/>
    <xf numFmtId="167" fontId="4" fillId="0" borderId="0" xfId="0" applyNumberFormat="1" applyFont="1"/>
    <xf numFmtId="167" fontId="5" fillId="0" borderId="0" xfId="0" applyNumberFormat="1" applyFont="1"/>
    <xf numFmtId="167" fontId="8" fillId="3" borderId="2" xfId="0" applyNumberFormat="1" applyFont="1" applyFill="1" applyBorder="1"/>
    <xf numFmtId="9" fontId="5" fillId="0" borderId="0" xfId="0" applyNumberFormat="1" applyFont="1"/>
    <xf numFmtId="167" fontId="2" fillId="0" borderId="0" xfId="0" applyNumberFormat="1" applyFont="1"/>
    <xf numFmtId="168" fontId="8" fillId="3" borderId="2" xfId="0" applyNumberFormat="1" applyFont="1" applyFill="1" applyBorder="1"/>
    <xf numFmtId="0" fontId="11" fillId="0" borderId="4" xfId="0" applyFont="1" applyBorder="1" applyAlignment="1">
      <alignment wrapText="1"/>
    </xf>
    <xf numFmtId="0" fontId="11" fillId="0" borderId="4" xfId="0" applyFont="1" applyBorder="1"/>
    <xf numFmtId="164" fontId="4" fillId="0" borderId="0" xfId="0" applyNumberFormat="1" applyFont="1"/>
    <xf numFmtId="164" fontId="11" fillId="0" borderId="4" xfId="0" applyNumberFormat="1" applyFont="1" applyBorder="1"/>
    <xf numFmtId="164" fontId="2" fillId="0" borderId="0" xfId="0" applyNumberFormat="1" applyFont="1" applyAlignment="1">
      <alignment wrapText="1"/>
    </xf>
    <xf numFmtId="0" fontId="2" fillId="0" borderId="6" xfId="0" applyFont="1" applyBorder="1" applyAlignment="1">
      <alignment horizontal="left" vertical="center" wrapText="1"/>
    </xf>
    <xf numFmtId="0" fontId="4" fillId="0" borderId="7" xfId="0" applyFont="1" applyBorder="1" applyAlignment="1">
      <alignment horizontal="left" vertical="center"/>
    </xf>
    <xf numFmtId="0" fontId="5" fillId="0" borderId="8" xfId="0" applyFont="1" applyBorder="1" applyAlignment="1">
      <alignment horizontal="left" vertical="center" wrapText="1"/>
    </xf>
    <xf numFmtId="0" fontId="4" fillId="0" borderId="9" xfId="0" applyFont="1" applyBorder="1" applyAlignment="1">
      <alignment horizontal="left" vertical="center"/>
    </xf>
    <xf numFmtId="0" fontId="5" fillId="0" borderId="10" xfId="0" applyFont="1" applyBorder="1" applyAlignment="1">
      <alignment horizontal="left" vertical="center" wrapText="1"/>
    </xf>
    <xf numFmtId="0" fontId="4"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quotePrefix="1" applyFont="1" applyBorder="1" applyAlignment="1">
      <alignment horizontal="left" vertical="center" wrapText="1"/>
    </xf>
    <xf numFmtId="0" fontId="5" fillId="0" borderId="7" xfId="0" applyFont="1" applyBorder="1" applyAlignment="1">
      <alignment horizontal="left" vertical="center" wrapText="1"/>
    </xf>
    <xf numFmtId="0" fontId="5" fillId="0" borderId="8" xfId="0" quotePrefix="1" applyFont="1" applyBorder="1" applyAlignment="1">
      <alignment horizontal="left" vertical="center" wrapText="1"/>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Border="1" applyAlignment="1">
      <alignment horizontal="left" vertical="center"/>
    </xf>
    <xf numFmtId="0" fontId="5" fillId="0" borderId="12" xfId="0" quotePrefix="1" applyFont="1" applyBorder="1" applyAlignment="1">
      <alignment horizontal="left" vertical="center" wrapText="1"/>
    </xf>
    <xf numFmtId="0" fontId="12" fillId="0" borderId="0" xfId="0" applyFont="1"/>
    <xf numFmtId="0" fontId="5" fillId="0" borderId="0" xfId="0" applyFont="1" applyAlignment="1">
      <alignment vertical="center" wrapText="1"/>
    </xf>
    <xf numFmtId="0" fontId="4" fillId="4" borderId="13" xfId="0" applyFont="1" applyFill="1" applyBorder="1"/>
    <xf numFmtId="0" fontId="4" fillId="0" borderId="13" xfId="0" applyFont="1" applyBorder="1"/>
    <xf numFmtId="0" fontId="5" fillId="0" borderId="13" xfId="0" applyFont="1" applyBorder="1"/>
    <xf numFmtId="164" fontId="5" fillId="0" borderId="13" xfId="0" applyNumberFormat="1" applyFont="1" applyBorder="1"/>
    <xf numFmtId="167" fontId="5" fillId="0" borderId="13" xfId="0" applyNumberFormat="1" applyFont="1" applyBorder="1"/>
    <xf numFmtId="164" fontId="4" fillId="0" borderId="13" xfId="0" applyNumberFormat="1" applyFont="1" applyBorder="1"/>
    <xf numFmtId="0" fontId="5" fillId="0" borderId="13" xfId="0" applyFont="1" applyBorder="1" applyAlignment="1">
      <alignment wrapText="1"/>
    </xf>
    <xf numFmtId="0" fontId="4" fillId="4" borderId="14" xfId="0" applyFont="1" applyFill="1" applyBorder="1"/>
    <xf numFmtId="165" fontId="5" fillId="0" borderId="13" xfId="0" applyNumberFormat="1" applyFont="1" applyBorder="1"/>
    <xf numFmtId="165" fontId="4" fillId="0" borderId="13" xfId="0" applyNumberFormat="1" applyFont="1" applyBorder="1"/>
    <xf numFmtId="0" fontId="9" fillId="0" borderId="13" xfId="0" applyFont="1" applyBorder="1"/>
    <xf numFmtId="0" fontId="4" fillId="4" borderId="13" xfId="0" applyFont="1" applyFill="1" applyBorder="1" applyAlignment="1">
      <alignment vertical="center"/>
    </xf>
    <xf numFmtId="164" fontId="2" fillId="0" borderId="13" xfId="0" applyNumberFormat="1" applyFont="1" applyBorder="1"/>
    <xf numFmtId="0" fontId="9" fillId="4" borderId="13" xfId="0" applyFont="1" applyFill="1" applyBorder="1" applyAlignment="1">
      <alignment vertical="center" wrapText="1"/>
    </xf>
    <xf numFmtId="169" fontId="5" fillId="0" borderId="13" xfId="0" applyNumberFormat="1" applyFont="1" applyBorder="1"/>
    <xf numFmtId="1" fontId="5" fillId="0" borderId="13" xfId="0" applyNumberFormat="1" applyFont="1" applyBorder="1"/>
    <xf numFmtId="0" fontId="13" fillId="0" borderId="0" xfId="0" applyFont="1"/>
    <xf numFmtId="0" fontId="9" fillId="5" borderId="13" xfId="0" applyFont="1" applyFill="1" applyBorder="1" applyAlignment="1">
      <alignment vertical="center" wrapText="1"/>
    </xf>
    <xf numFmtId="0" fontId="2" fillId="5" borderId="13" xfId="0" applyFont="1" applyFill="1" applyBorder="1" applyAlignment="1">
      <alignment vertical="center" wrapText="1"/>
    </xf>
    <xf numFmtId="170" fontId="2" fillId="5" borderId="13" xfId="0" applyNumberFormat="1" applyFont="1" applyFill="1" applyBorder="1" applyAlignment="1">
      <alignment horizontal="left" vertical="center" wrapText="1"/>
    </xf>
    <xf numFmtId="170" fontId="5" fillId="0" borderId="13" xfId="0" applyNumberFormat="1" applyFont="1" applyBorder="1" applyAlignment="1">
      <alignment horizontal="left"/>
    </xf>
    <xf numFmtId="170" fontId="5" fillId="0" borderId="13" xfId="0" applyNumberFormat="1" applyFont="1" applyBorder="1" applyAlignment="1">
      <alignment horizontal="left" wrapText="1"/>
    </xf>
    <xf numFmtId="170" fontId="5" fillId="0" borderId="18" xfId="0" applyNumberFormat="1" applyFont="1" applyBorder="1" applyAlignment="1">
      <alignment horizontal="left"/>
    </xf>
    <xf numFmtId="170" fontId="5" fillId="0" borderId="18" xfId="0" applyNumberFormat="1" applyFont="1" applyBorder="1" applyAlignment="1">
      <alignment horizontal="left" wrapText="1"/>
    </xf>
    <xf numFmtId="164" fontId="2" fillId="5" borderId="13" xfId="0" applyNumberFormat="1" applyFont="1" applyFill="1" applyBorder="1" applyAlignment="1">
      <alignment vertical="center" wrapText="1"/>
    </xf>
    <xf numFmtId="167" fontId="2" fillId="5" borderId="21" xfId="0" applyNumberFormat="1" applyFont="1" applyFill="1" applyBorder="1" applyAlignment="1">
      <alignment horizontal="left" wrapText="1"/>
    </xf>
    <xf numFmtId="167" fontId="5" fillId="0" borderId="13" xfId="0" applyNumberFormat="1" applyFont="1" applyBorder="1" applyAlignment="1">
      <alignment horizontal="left"/>
    </xf>
    <xf numFmtId="167" fontId="15" fillId="0" borderId="13" xfId="0" applyNumberFormat="1" applyFont="1" applyBorder="1" applyAlignment="1">
      <alignment wrapText="1"/>
    </xf>
    <xf numFmtId="164" fontId="5" fillId="0" borderId="13" xfId="0" applyNumberFormat="1" applyFont="1" applyBorder="1" applyAlignment="1">
      <alignment vertical="center" wrapText="1"/>
    </xf>
    <xf numFmtId="167" fontId="5" fillId="0" borderId="13" xfId="0" applyNumberFormat="1" applyFont="1" applyBorder="1" applyAlignment="1">
      <alignment wrapText="1"/>
    </xf>
    <xf numFmtId="167" fontId="2" fillId="5" borderId="21" xfId="0" applyNumberFormat="1" applyFont="1" applyFill="1" applyBorder="1" applyAlignment="1">
      <alignment horizontal="left" vertical="center" wrapText="1"/>
    </xf>
    <xf numFmtId="0" fontId="2" fillId="5" borderId="2" xfId="0" applyFont="1" applyFill="1" applyBorder="1" applyAlignment="1">
      <alignment vertical="center" wrapText="1"/>
    </xf>
    <xf numFmtId="0" fontId="2" fillId="5" borderId="2" xfId="0" applyFont="1" applyFill="1" applyBorder="1" applyAlignment="1">
      <alignment horizontal="left" vertical="center" wrapText="1"/>
    </xf>
    <xf numFmtId="0" fontId="9" fillId="6" borderId="13" xfId="0" applyFont="1" applyFill="1" applyBorder="1" applyAlignment="1">
      <alignment vertical="center" wrapText="1"/>
    </xf>
    <xf numFmtId="0" fontId="4" fillId="0" borderId="13" xfId="0" applyFont="1" applyBorder="1" applyAlignment="1">
      <alignment wrapText="1"/>
    </xf>
    <xf numFmtId="0" fontId="2" fillId="5" borderId="13" xfId="0" applyFont="1" applyFill="1" applyBorder="1" applyAlignment="1">
      <alignment horizontal="left" vertical="center" wrapText="1"/>
    </xf>
    <xf numFmtId="2" fontId="5" fillId="0" borderId="13" xfId="0" applyNumberFormat="1" applyFont="1" applyBorder="1" applyAlignment="1">
      <alignment horizontal="left" vertical="center"/>
    </xf>
    <xf numFmtId="2" fontId="2" fillId="5" borderId="13" xfId="0" applyNumberFormat="1" applyFont="1" applyFill="1" applyBorder="1" applyAlignment="1">
      <alignment horizontal="left" vertical="center" wrapText="1"/>
    </xf>
    <xf numFmtId="0" fontId="16" fillId="0" borderId="13" xfId="0" applyFont="1" applyBorder="1" applyAlignment="1">
      <alignment horizontal="left" vertical="center"/>
    </xf>
    <xf numFmtId="0" fontId="17" fillId="0" borderId="13" xfId="0" applyFont="1" applyBorder="1" applyAlignment="1">
      <alignment horizontal="left" vertical="center" wrapText="1"/>
    </xf>
    <xf numFmtId="0" fontId="5" fillId="0" borderId="13"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wrapText="1"/>
    </xf>
    <xf numFmtId="0" fontId="18" fillId="0" borderId="13" xfId="0" applyFont="1" applyBorder="1" applyAlignment="1">
      <alignment horizontal="left" vertical="center"/>
    </xf>
    <xf numFmtId="0" fontId="19" fillId="0" borderId="13" xfId="0" applyFont="1" applyBorder="1" applyAlignment="1">
      <alignment wrapText="1"/>
    </xf>
    <xf numFmtId="1" fontId="5" fillId="0" borderId="13" xfId="0" applyNumberFormat="1" applyFont="1" applyBorder="1" applyAlignment="1">
      <alignment horizontal="left" vertical="center"/>
    </xf>
    <xf numFmtId="0" fontId="5" fillId="0" borderId="13" xfId="0" applyFont="1" applyBorder="1" applyAlignment="1">
      <alignment horizontal="left"/>
    </xf>
    <xf numFmtId="171" fontId="20" fillId="7" borderId="2" xfId="0" applyNumberFormat="1" applyFont="1" applyFill="1" applyBorder="1" applyAlignment="1">
      <alignment horizontal="center" vertical="center"/>
    </xf>
    <xf numFmtId="2" fontId="5" fillId="0" borderId="0" xfId="0" applyNumberFormat="1" applyFont="1" applyAlignment="1">
      <alignment horizontal="left" vertical="center"/>
    </xf>
    <xf numFmtId="0" fontId="18" fillId="0" borderId="0" xfId="0" applyFont="1" applyAlignment="1">
      <alignment horizontal="left" vertical="center"/>
    </xf>
    <xf numFmtId="0" fontId="21" fillId="0" borderId="0" xfId="0" applyFont="1" applyAlignment="1">
      <alignment horizontal="left" vertical="center" wrapText="1"/>
    </xf>
    <xf numFmtId="0" fontId="5" fillId="0" borderId="0" xfId="0" applyFont="1" applyAlignment="1">
      <alignment horizontal="left" vertical="center" wrapText="1"/>
    </xf>
    <xf numFmtId="0" fontId="4" fillId="6" borderId="13" xfId="0" applyFont="1" applyFill="1" applyBorder="1" applyAlignment="1">
      <alignment horizontal="left" vertical="center"/>
    </xf>
    <xf numFmtId="0" fontId="9" fillId="0" borderId="13" xfId="0" applyFont="1" applyBorder="1" applyAlignment="1">
      <alignment vertical="center" wrapText="1"/>
    </xf>
    <xf numFmtId="9" fontId="5" fillId="0" borderId="13" xfId="0" applyNumberFormat="1" applyFont="1" applyBorder="1"/>
    <xf numFmtId="172" fontId="5" fillId="0" borderId="13" xfId="0" applyNumberFormat="1" applyFont="1" applyBorder="1"/>
    <xf numFmtId="9" fontId="5" fillId="0" borderId="13" xfId="0" applyNumberFormat="1" applyFont="1" applyBorder="1" applyAlignment="1">
      <alignment wrapText="1"/>
    </xf>
    <xf numFmtId="172" fontId="4" fillId="6" borderId="13" xfId="0" applyNumberFormat="1" applyFont="1" applyFill="1" applyBorder="1"/>
    <xf numFmtId="164" fontId="4" fillId="6" borderId="13" xfId="0" applyNumberFormat="1" applyFont="1" applyFill="1" applyBorder="1"/>
    <xf numFmtId="0" fontId="5" fillId="0" borderId="18" xfId="0" applyFont="1" applyBorder="1"/>
    <xf numFmtId="0" fontId="2" fillId="0" borderId="0" xfId="0" applyFont="1" applyAlignment="1">
      <alignment vertical="center" wrapText="1"/>
    </xf>
    <xf numFmtId="0" fontId="2" fillId="0" borderId="13" xfId="0" applyFont="1" applyBorder="1" applyAlignment="1">
      <alignment vertical="center" wrapText="1"/>
    </xf>
    <xf numFmtId="0" fontId="22" fillId="0" borderId="13" xfId="0" applyFont="1" applyBorder="1"/>
    <xf numFmtId="1" fontId="5" fillId="0" borderId="0" xfId="0" applyNumberFormat="1" applyFont="1"/>
    <xf numFmtId="1" fontId="5" fillId="0" borderId="13" xfId="0" applyNumberFormat="1" applyFont="1" applyBorder="1" applyAlignment="1">
      <alignment wrapText="1"/>
    </xf>
    <xf numFmtId="0" fontId="9" fillId="6" borderId="14" xfId="0" applyFont="1" applyFill="1" applyBorder="1" applyAlignment="1">
      <alignment vertical="center" wrapText="1"/>
    </xf>
    <xf numFmtId="0" fontId="9" fillId="8" borderId="14" xfId="0" applyFont="1" applyFill="1" applyBorder="1" applyAlignment="1">
      <alignment vertical="center" wrapText="1"/>
    </xf>
    <xf numFmtId="164" fontId="5" fillId="0" borderId="18" xfId="0" applyNumberFormat="1" applyFont="1" applyBorder="1"/>
    <xf numFmtId="0" fontId="5" fillId="0" borderId="18" xfId="0" applyFont="1" applyBorder="1" applyAlignment="1">
      <alignment wrapText="1"/>
    </xf>
    <xf numFmtId="0" fontId="9" fillId="8" borderId="22" xfId="0" applyFont="1" applyFill="1" applyBorder="1" applyAlignment="1">
      <alignment vertical="center" wrapText="1"/>
    </xf>
    <xf numFmtId="0" fontId="5" fillId="0" borderId="15" xfId="0" applyFont="1" applyBorder="1"/>
    <xf numFmtId="0" fontId="5" fillId="0" borderId="23" xfId="0" applyFont="1" applyBorder="1"/>
    <xf numFmtId="167" fontId="5" fillId="0" borderId="18" xfId="0" applyNumberFormat="1" applyFont="1" applyBorder="1"/>
    <xf numFmtId="0" fontId="2" fillId="0" borderId="13" xfId="0" applyFont="1" applyBorder="1"/>
    <xf numFmtId="167" fontId="2" fillId="0" borderId="13" xfId="0" applyNumberFormat="1" applyFont="1" applyBorder="1"/>
    <xf numFmtId="0" fontId="2" fillId="0" borderId="13" xfId="0" applyFont="1" applyBorder="1" applyAlignment="1">
      <alignment wrapText="1"/>
    </xf>
    <xf numFmtId="0" fontId="4" fillId="6" borderId="13" xfId="0" applyFont="1" applyFill="1" applyBorder="1"/>
    <xf numFmtId="0" fontId="24" fillId="0" borderId="13" xfId="0" applyFont="1" applyBorder="1" applyAlignment="1">
      <alignment vertical="center" wrapText="1"/>
    </xf>
    <xf numFmtId="0" fontId="4" fillId="8" borderId="13" xfId="0" applyFont="1" applyFill="1" applyBorder="1"/>
    <xf numFmtId="0" fontId="4" fillId="4" borderId="13" xfId="0" applyFont="1" applyFill="1" applyBorder="1" applyAlignment="1">
      <alignment wrapText="1"/>
    </xf>
    <xf numFmtId="0" fontId="4" fillId="6" borderId="14" xfId="0" applyFont="1" applyFill="1" applyBorder="1"/>
    <xf numFmtId="0" fontId="9" fillId="8" borderId="13" xfId="0" applyFont="1" applyFill="1" applyBorder="1"/>
    <xf numFmtId="2" fontId="4" fillId="0" borderId="13" xfId="0" applyNumberFormat="1" applyFont="1" applyBorder="1"/>
    <xf numFmtId="2" fontId="5" fillId="0" borderId="13" xfId="0" applyNumberFormat="1" applyFont="1" applyBorder="1"/>
    <xf numFmtId="2" fontId="5" fillId="0" borderId="0" xfId="0" applyNumberFormat="1" applyFont="1"/>
    <xf numFmtId="0" fontId="9" fillId="8" borderId="14" xfId="0" applyFont="1" applyFill="1" applyBorder="1"/>
    <xf numFmtId="2" fontId="5" fillId="0" borderId="18" xfId="0" applyNumberFormat="1" applyFont="1" applyBorder="1"/>
    <xf numFmtId="0" fontId="5" fillId="0" borderId="0" xfId="0" quotePrefix="1" applyFont="1" applyAlignment="1">
      <alignment wrapText="1"/>
    </xf>
    <xf numFmtId="0" fontId="2" fillId="0" borderId="0" xfId="0" quotePrefix="1" applyFont="1" applyAlignment="1">
      <alignment wrapText="1"/>
    </xf>
    <xf numFmtId="0" fontId="0" fillId="0" borderId="0" xfId="0" quotePrefix="1" applyFont="1" applyAlignment="1">
      <alignment wrapText="1"/>
    </xf>
    <xf numFmtId="0" fontId="1" fillId="0" borderId="1" xfId="0" applyFont="1" applyBorder="1" applyAlignment="1"/>
    <xf numFmtId="0" fontId="2" fillId="0" borderId="26" xfId="0" applyFont="1" applyBorder="1" applyAlignment="1">
      <alignment wrapText="1"/>
    </xf>
    <xf numFmtId="0" fontId="0" fillId="9" borderId="26" xfId="0" applyFont="1" applyFill="1" applyBorder="1" applyAlignment="1">
      <alignment wrapText="1"/>
    </xf>
    <xf numFmtId="0" fontId="7" fillId="0" borderId="25" xfId="0" applyFont="1" applyBorder="1" applyAlignment="1">
      <alignment wrapText="1"/>
    </xf>
    <xf numFmtId="0" fontId="7" fillId="0" borderId="25" xfId="0" applyFont="1" applyBorder="1"/>
    <xf numFmtId="0" fontId="29" fillId="0" borderId="13" xfId="0" applyFont="1" applyBorder="1"/>
    <xf numFmtId="175" fontId="3" fillId="2" borderId="24" xfId="2" applyNumberFormat="1" applyFont="1" applyFill="1" applyBorder="1" applyProtection="1">
      <protection locked="0"/>
    </xf>
    <xf numFmtId="174" fontId="3" fillId="2" borderId="24" xfId="3" applyNumberFormat="1" applyFont="1" applyFill="1" applyBorder="1" applyProtection="1">
      <protection locked="0"/>
    </xf>
    <xf numFmtId="9" fontId="3" fillId="2" borderId="24" xfId="0" applyNumberFormat="1" applyFont="1" applyFill="1" applyBorder="1" applyProtection="1">
      <protection locked="0"/>
    </xf>
    <xf numFmtId="0" fontId="9" fillId="0" borderId="13" xfId="0" applyFont="1" applyFill="1" applyBorder="1" applyAlignment="1">
      <alignment vertical="center" wrapText="1"/>
    </xf>
    <xf numFmtId="165" fontId="4" fillId="0" borderId="13" xfId="0" applyNumberFormat="1" applyFont="1" applyFill="1" applyBorder="1"/>
    <xf numFmtId="0" fontId="4" fillId="0" borderId="13" xfId="0" applyFont="1" applyFill="1" applyBorder="1"/>
    <xf numFmtId="0" fontId="5" fillId="0" borderId="0" xfId="0" applyFont="1" applyFill="1" applyAlignment="1">
      <alignment wrapText="1"/>
    </xf>
    <xf numFmtId="0" fontId="0" fillId="0" borderId="0" xfId="0" applyFont="1" applyFill="1" applyAlignment="1"/>
    <xf numFmtId="0" fontId="5" fillId="0" borderId="0" xfId="0" applyFont="1" applyFill="1"/>
    <xf numFmtId="0" fontId="4" fillId="0" borderId="18" xfId="0" applyFont="1" applyFill="1" applyBorder="1"/>
    <xf numFmtId="0" fontId="5" fillId="0" borderId="18" xfId="0" applyFont="1" applyFill="1" applyBorder="1"/>
    <xf numFmtId="0" fontId="2" fillId="0" borderId="0" xfId="0" applyFont="1" applyFill="1" applyAlignment="1">
      <alignment vertical="center" wrapText="1"/>
    </xf>
    <xf numFmtId="165" fontId="4" fillId="0" borderId="0" xfId="0" applyNumberFormat="1" applyFont="1" applyFill="1"/>
    <xf numFmtId="0" fontId="4" fillId="0" borderId="0" xfId="0" applyFont="1" applyFill="1"/>
    <xf numFmtId="0" fontId="4" fillId="0" borderId="13" xfId="0" applyFont="1" applyFill="1" applyBorder="1" applyAlignment="1">
      <alignment wrapText="1"/>
    </xf>
    <xf numFmtId="0" fontId="4" fillId="0" borderId="26" xfId="0" applyFont="1" applyFill="1" applyBorder="1" applyAlignment="1">
      <alignment wrapText="1"/>
    </xf>
    <xf numFmtId="164" fontId="28" fillId="0" borderId="26" xfId="0" applyNumberFormat="1" applyFont="1" applyFill="1" applyBorder="1"/>
    <xf numFmtId="173" fontId="28" fillId="0" borderId="18" xfId="0" applyNumberFormat="1" applyFont="1" applyFill="1" applyBorder="1"/>
    <xf numFmtId="164" fontId="28" fillId="0" borderId="18" xfId="0" applyNumberFormat="1" applyFont="1" applyFill="1" applyBorder="1"/>
    <xf numFmtId="0" fontId="28" fillId="0" borderId="18" xfId="0" applyFont="1" applyFill="1" applyBorder="1"/>
    <xf numFmtId="0" fontId="28" fillId="0" borderId="26" xfId="0" applyFont="1" applyFill="1" applyBorder="1"/>
    <xf numFmtId="0" fontId="28" fillId="0" borderId="13" xfId="0" applyFont="1" applyBorder="1"/>
    <xf numFmtId="164" fontId="28" fillId="0" borderId="13" xfId="0" applyNumberFormat="1" applyFont="1" applyBorder="1"/>
    <xf numFmtId="0" fontId="29" fillId="0" borderId="13" xfId="0" applyFont="1" applyBorder="1" applyAlignment="1">
      <alignment wrapText="1"/>
    </xf>
    <xf numFmtId="0" fontId="9" fillId="10" borderId="13" xfId="0" applyFont="1" applyFill="1" applyBorder="1" applyAlignment="1">
      <alignment vertical="center" wrapText="1"/>
    </xf>
    <xf numFmtId="0" fontId="0" fillId="12" borderId="0" xfId="0" applyFont="1" applyFill="1" applyAlignment="1"/>
    <xf numFmtId="164" fontId="4" fillId="11" borderId="26" xfId="0" applyNumberFormat="1" applyFont="1" applyFill="1" applyBorder="1"/>
    <xf numFmtId="0" fontId="4" fillId="11" borderId="26" xfId="0" applyFont="1" applyFill="1" applyBorder="1" applyAlignment="1">
      <alignment wrapText="1"/>
    </xf>
    <xf numFmtId="0" fontId="4" fillId="11" borderId="26" xfId="0" applyFont="1" applyFill="1" applyBorder="1"/>
    <xf numFmtId="0" fontId="5" fillId="12" borderId="0" xfId="0" applyFont="1" applyFill="1" applyAlignment="1">
      <alignment wrapText="1"/>
    </xf>
    <xf numFmtId="167" fontId="4" fillId="11" borderId="26" xfId="0" applyNumberFormat="1" applyFont="1" applyFill="1" applyBorder="1"/>
    <xf numFmtId="9" fontId="5" fillId="0" borderId="13" xfId="4" applyFont="1" applyBorder="1"/>
    <xf numFmtId="2" fontId="4" fillId="11" borderId="26" xfId="0" applyNumberFormat="1" applyFont="1" applyFill="1" applyBorder="1"/>
    <xf numFmtId="0" fontId="30" fillId="0" borderId="5" xfId="0" applyFont="1" applyBorder="1" applyAlignment="1">
      <alignment horizontal="left" vertical="center"/>
    </xf>
    <xf numFmtId="170" fontId="5" fillId="0" borderId="13" xfId="0" applyNumberFormat="1" applyFont="1" applyBorder="1"/>
    <xf numFmtId="43" fontId="3" fillId="2" borderId="24" xfId="2" applyNumberFormat="1" applyFont="1" applyFill="1" applyBorder="1" applyProtection="1">
      <protection locked="0"/>
    </xf>
    <xf numFmtId="0" fontId="31" fillId="12" borderId="25" xfId="0" applyFont="1" applyFill="1" applyBorder="1"/>
    <xf numFmtId="0" fontId="33" fillId="12" borderId="25" xfId="1" applyFont="1" applyFill="1" applyBorder="1"/>
    <xf numFmtId="0" fontId="34" fillId="12" borderId="0" xfId="0" applyFont="1" applyFill="1"/>
    <xf numFmtId="0" fontId="35" fillId="12" borderId="0" xfId="0" applyFont="1" applyFill="1"/>
    <xf numFmtId="0" fontId="4" fillId="11" borderId="26" xfId="0" applyFont="1" applyFill="1" applyBorder="1" applyAlignment="1">
      <alignment horizontal="center"/>
    </xf>
    <xf numFmtId="0" fontId="14" fillId="12" borderId="26" xfId="0" applyFont="1" applyFill="1" applyBorder="1"/>
    <xf numFmtId="0" fontId="25" fillId="0" borderId="18" xfId="0" applyFont="1" applyBorder="1" applyAlignment="1">
      <alignment horizontal="center" vertical="center" wrapText="1"/>
    </xf>
    <xf numFmtId="0" fontId="14" fillId="0" borderId="20" xfId="0" applyFont="1" applyBorder="1"/>
    <xf numFmtId="0" fontId="9" fillId="5" borderId="15" xfId="0" applyFont="1" applyFill="1" applyBorder="1" applyAlignment="1">
      <alignment horizontal="center" vertical="center" wrapText="1"/>
    </xf>
    <xf numFmtId="0" fontId="14" fillId="0" borderId="16" xfId="0" applyFont="1" applyBorder="1"/>
    <xf numFmtId="0" fontId="14" fillId="0" borderId="17" xfId="0" applyFont="1" applyBorder="1"/>
    <xf numFmtId="0" fontId="5" fillId="0" borderId="18" xfId="0" applyFont="1" applyBorder="1" applyAlignment="1">
      <alignment horizontal="left" vertical="center"/>
    </xf>
    <xf numFmtId="0" fontId="14" fillId="0" borderId="19" xfId="0" applyFont="1" applyBorder="1"/>
    <xf numFmtId="0" fontId="23" fillId="0" borderId="18" xfId="0" applyFont="1" applyBorder="1" applyAlignment="1">
      <alignment horizontal="left" vertical="center" wrapText="1"/>
    </xf>
    <xf numFmtId="164" fontId="5" fillId="0" borderId="18" xfId="0" applyNumberFormat="1" applyFont="1" applyBorder="1" applyAlignment="1">
      <alignment horizontal="left" vertical="center"/>
    </xf>
    <xf numFmtId="0" fontId="5" fillId="0" borderId="18" xfId="0" applyFont="1" applyBorder="1" applyAlignment="1">
      <alignment horizontal="left" vertical="center" wrapText="1"/>
    </xf>
    <xf numFmtId="0" fontId="28" fillId="0" borderId="18" xfId="0" applyFont="1" applyBorder="1" applyAlignment="1">
      <alignment horizontal="left" wrapText="1"/>
    </xf>
    <xf numFmtId="0" fontId="14" fillId="0" borderId="20" xfId="0" applyFont="1" applyBorder="1" applyAlignment="1">
      <alignment horizontal="left"/>
    </xf>
  </cellXfs>
  <cellStyles count="5">
    <cellStyle name="Comma" xfId="2" builtinId="3"/>
    <cellStyle name="Currency" xfId="3" builtinId="4"/>
    <cellStyle name="Hyperlink" xfId="1" builtinId="8"/>
    <cellStyle name="Normal" xfId="0" builtinId="0"/>
    <cellStyle name="Percent" xfId="4" builtinId="5"/>
  </cellStyles>
  <dxfs count="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Methodology-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Annual Purchasing Cost of Acid Concentrate Before &amp; After Central Acid Distribution System</a:t>
            </a:r>
          </a:p>
        </c:rich>
      </c:tx>
      <c:overlay val="0"/>
      <c:spPr>
        <a:noFill/>
        <a:ln>
          <a:noFill/>
        </a:ln>
        <a:effectLst/>
      </c:spPr>
    </c:title>
    <c:autoTitleDeleted val="0"/>
    <c:plotArea>
      <c:layout/>
      <c:barChart>
        <c:barDir val="bar"/>
        <c:grouping val="stacked"/>
        <c:varyColors val="1"/>
        <c:ser>
          <c:idx val="0"/>
          <c:order val="0"/>
          <c:tx>
            <c:v>SMH</c:v>
          </c:tx>
          <c:spPr>
            <a:solidFill>
              <a:srgbClr val="4285F4"/>
            </a:solidFill>
            <a:ln>
              <a:noFill/>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'Results Dashboard'!$B$29:$B$30</c:f>
              <c:strCache>
                <c:ptCount val="2"/>
                <c:pt idx="0">
                  <c:v>Reference case (4.5L jugs)</c:v>
                </c:pt>
                <c:pt idx="1">
                  <c:v>Solution case (200L barrels)</c:v>
                </c:pt>
              </c:strCache>
            </c:strRef>
          </c:cat>
          <c:val>
            <c:numRef>
              <c:f>'Results Dashboard'!$C$29:$C$30</c:f>
              <c:numCache>
                <c:formatCode>_-"$"* #,##0_-;\-"$"* #,##0_-;_-"$"* "-"??_-;_-@</c:formatCode>
                <c:ptCount val="2"/>
                <c:pt idx="0">
                  <c:v>173940</c:v>
                </c:pt>
                <c:pt idx="1">
                  <c:v>119750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91AB-4295-A0F3-1505A8FF16F5}"/>
            </c:ext>
          </c:extLst>
        </c:ser>
        <c:ser>
          <c:idx val="1"/>
          <c:order val="1"/>
          <c:tx>
            <c:v>KCC</c:v>
          </c:tx>
          <c:spPr>
            <a:solidFill>
              <a:srgbClr val="EA4335"/>
            </a:solidFill>
            <a:ln>
              <a:noFill/>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'Results Dashboard'!$B$29:$B$30</c:f>
              <c:strCache>
                <c:ptCount val="2"/>
                <c:pt idx="0">
                  <c:v>Reference case (4.5L jugs)</c:v>
                </c:pt>
                <c:pt idx="1">
                  <c:v>Solution case (200L barrels)</c:v>
                </c:pt>
              </c:strCache>
            </c:strRef>
          </c:cat>
          <c:val>
            <c:numRef>
              <c:f>'Results Dashboard'!$D$29:$D$30</c:f>
              <c:numCache>
                <c:formatCode>_-"$"* #,##0_-;\-"$"* #,##0_-;_-"$"* "-"??_-;_-@</c:formatCode>
                <c:ptCount val="2"/>
                <c:pt idx="0">
                  <c:v>96980</c:v>
                </c:pt>
                <c:pt idx="1">
                  <c:v>66750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1-91AB-4295-A0F3-1505A8FF16F5}"/>
            </c:ext>
          </c:extLst>
        </c:ser>
        <c:dLbls>
          <c:showLegendKey val="0"/>
          <c:showVal val="0"/>
          <c:showCatName val="0"/>
          <c:showSerName val="0"/>
          <c:showPercent val="0"/>
          <c:showBubbleSize val="0"/>
        </c:dLbls>
        <c:gapWidth val="150"/>
        <c:overlap val="100"/>
        <c:axId val="1210972659"/>
        <c:axId val="1109340985"/>
      </c:barChart>
      <c:catAx>
        <c:axId val="1210972659"/>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340985"/>
        <c:crosses val="autoZero"/>
        <c:auto val="1"/>
        <c:lblAlgn val="ctr"/>
        <c:lblOffset val="100"/>
        <c:noMultiLvlLbl val="1"/>
      </c:catAx>
      <c:valAx>
        <c:axId val="110934098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rich>
          </c:tx>
          <c:overlay val="0"/>
          <c:spPr>
            <a:noFill/>
            <a:ln>
              <a:noFill/>
            </a:ln>
            <a:effectLst/>
          </c:sp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972659"/>
        <c:crosses val="max"/>
        <c:crossBetween val="between"/>
        <c:dispUnits>
          <c:builtInUnit val="thousand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Breakdown of GHG Savings by Source
(Acid Manufacturing = 91.7% of Total Saving)</a:t>
            </a:r>
          </a:p>
        </c:rich>
      </c:tx>
      <c:overlay val="0"/>
      <c:spPr>
        <a:noFill/>
        <a:ln>
          <a:noFill/>
        </a:ln>
        <a:effectLst/>
      </c:spPr>
    </c:title>
    <c:autoTitleDeleted val="0"/>
    <c:plotArea>
      <c:layout/>
      <c:barChart>
        <c:barDir val="bar"/>
        <c:grouping val="clustered"/>
        <c:varyColors val="1"/>
        <c:ser>
          <c:idx val="0"/>
          <c:order val="0"/>
          <c:tx>
            <c:v>Reference case</c:v>
          </c:tx>
          <c:spPr>
            <a:solidFill>
              <a:srgbClr val="EA4335"/>
            </a:solidFill>
            <a:ln>
              <a:noFill/>
            </a:ln>
            <a:effectLst/>
          </c:spPr>
          <c:invertIfNegative val="1"/>
          <c:cat>
            <c:strRef>
              <c:f>'Results Dashboard'!$C$47:$G$47</c:f>
              <c:strCache>
                <c:ptCount val="5"/>
                <c:pt idx="0">
                  <c:v>Avoided Acid Manufacturing</c:v>
                </c:pt>
                <c:pt idx="1">
                  <c:v>Transport Tailpipe</c:v>
                </c:pt>
                <c:pt idx="2">
                  <c:v> Transit Packaging Use</c:v>
                </c:pt>
                <c:pt idx="3">
                  <c:v>Transit Packaging Waste</c:v>
                </c:pt>
                <c:pt idx="4">
                  <c:v>Plastic Waste</c:v>
                </c:pt>
              </c:strCache>
            </c:strRef>
          </c:cat>
          <c:val>
            <c:numRef>
              <c:f>'Results Dashboard'!$C$48:$G$48</c:f>
              <c:numCache>
                <c:formatCode>_-* #,##0_-;\-* #,##0_-;_-* "-"??_-;_-@</c:formatCode>
                <c:ptCount val="5"/>
                <c:pt idx="0">
                  <c:v>25651.631563628311</c:v>
                </c:pt>
                <c:pt idx="1">
                  <c:v>678.67793805944166</c:v>
                </c:pt>
                <c:pt idx="2">
                  <c:v>3146.269252089618</c:v>
                </c:pt>
                <c:pt idx="3">
                  <c:v>54.70197903116329</c:v>
                </c:pt>
                <c:pt idx="4">
                  <c:v>85.909756890360001</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69AC-4F4A-ABC7-35436ADDF625}"/>
            </c:ext>
          </c:extLst>
        </c:ser>
        <c:ser>
          <c:idx val="1"/>
          <c:order val="1"/>
          <c:tx>
            <c:v>Solution case</c:v>
          </c:tx>
          <c:spPr>
            <a:solidFill>
              <a:srgbClr val="34A853"/>
            </a:solidFill>
            <a:ln>
              <a:noFill/>
            </a:ln>
            <a:effectLst/>
          </c:spPr>
          <c:invertIfNegative val="1"/>
          <c:cat>
            <c:strRef>
              <c:f>'Results Dashboard'!$C$47:$G$47</c:f>
              <c:strCache>
                <c:ptCount val="5"/>
                <c:pt idx="0">
                  <c:v>Avoided Acid Manufacturing</c:v>
                </c:pt>
                <c:pt idx="1">
                  <c:v>Transport Tailpipe</c:v>
                </c:pt>
                <c:pt idx="2">
                  <c:v> Transit Packaging Use</c:v>
                </c:pt>
                <c:pt idx="3">
                  <c:v>Transit Packaging Waste</c:v>
                </c:pt>
                <c:pt idx="4">
                  <c:v>Plastic Waste</c:v>
                </c:pt>
              </c:strCache>
            </c:strRef>
          </c:cat>
          <c:val>
            <c:numRef>
              <c:f>'Results Dashboard'!$C$49:$G$49</c:f>
              <c:numCache>
                <c:formatCode>_-* #,##0_-;\-* #,##0_-;_-* "-"??_-;_-@</c:formatCode>
                <c:ptCount val="5"/>
                <c:pt idx="0" formatCode="General">
                  <c:v>0</c:v>
                </c:pt>
                <c:pt idx="1">
                  <c:v>395.11577893761807</c:v>
                </c:pt>
                <c:pt idx="2">
                  <c:v>1155.1340430428934</c:v>
                </c:pt>
                <c:pt idx="3">
                  <c:v>20.08350625387461</c:v>
                </c:pt>
                <c:pt idx="4">
                  <c:v>67.014000600000003</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1-69AC-4F4A-ABC7-35436ADDF625}"/>
            </c:ext>
          </c:extLst>
        </c:ser>
        <c:dLbls>
          <c:showLegendKey val="0"/>
          <c:showVal val="0"/>
          <c:showCatName val="0"/>
          <c:showSerName val="0"/>
          <c:showPercent val="0"/>
          <c:showBubbleSize val="0"/>
        </c:dLbls>
        <c:gapWidth val="182"/>
        <c:axId val="1634688061"/>
        <c:axId val="990087366"/>
      </c:barChart>
      <c:catAx>
        <c:axId val="1634688061"/>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0087366"/>
        <c:crosses val="autoZero"/>
        <c:auto val="1"/>
        <c:lblAlgn val="ctr"/>
        <c:lblOffset val="100"/>
        <c:noMultiLvlLbl val="1"/>
      </c:catAx>
      <c:valAx>
        <c:axId val="99008736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kg CO2e</a:t>
                </a:r>
              </a:p>
            </c:rich>
          </c:tx>
          <c:layout>
            <c:manualLayout>
              <c:xMode val="edge"/>
              <c:yMode val="edge"/>
              <c:x val="0.82190602441012928"/>
              <c:y val="0.83700605265404349"/>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468806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Annual GHG Savings Contribution By Site
(Avoided Acid Manufacturing + Distribution + Waste Treatment)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1"/>
        <c:ser>
          <c:idx val="0"/>
          <c:order val="0"/>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D6A8-4A3A-ABBC-C67A94C2EB87}"/>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D6A8-4A3A-ABBC-C67A94C2EB87}"/>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A1D3-4773-94D2-7C9DE45323D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'Results Dashboard'!$B$42:$E$42</c15:sqref>
                  </c15:fullRef>
                </c:ext>
              </c:extLst>
              <c:f>'Results Dashboard'!$C$42:$E$42</c:f>
              <c:strCache>
                <c:ptCount val="3"/>
                <c:pt idx="0">
                  <c:v> St Michael's Hospital (SMH)</c:v>
                </c:pt>
                <c:pt idx="1">
                  <c:v>Kidney Care Centre (KCC)</c:v>
                </c:pt>
                <c:pt idx="2">
                  <c:v>Total</c:v>
                </c:pt>
              </c:strCache>
            </c:strRef>
          </c:cat>
          <c:val>
            <c:numRef>
              <c:extLst>
                <c:ext xmlns:c15="http://schemas.microsoft.com/office/drawing/2012/chart" uri="{02D57815-91ED-43cb-92C2-25804820EDAC}">
                  <c15:fullRef>
                    <c15:sqref>'Results Dashboard'!$B$43:$E$43</c15:sqref>
                  </c15:fullRef>
                </c:ext>
              </c:extLst>
              <c:f>'Results Dashboard'!$C$43:$E$43</c:f>
              <c:numCache>
                <c:formatCode>_-* #,##0_-;\-* #,##0_-;_-* "-"??_-;_-@</c:formatCode>
                <c:ptCount val="3"/>
                <c:pt idx="0">
                  <c:v>17941.841697100561</c:v>
                </c:pt>
                <c:pt idx="1">
                  <c:v>10038.001463763945</c:v>
                </c:pt>
                <c:pt idx="2">
                  <c:v>27979.843160864508</c:v>
                </c:pt>
              </c:numCache>
            </c:numRef>
          </c:val>
          <c:extLst>
            <c:ext xmlns:c15="http://schemas.microsoft.com/office/drawing/2012/chart" uri="{02D57815-91ED-43cb-92C2-25804820EDAC}">
              <c15:filteredSeriesTitle>
                <c15:tx>
                  <c:v>Total GHG Savings from Avoided Acid Manufacturing + Distribution + Waste Management</c:v>
                </c15:tx>
              </c15:filteredSeriesTitle>
            </c:ext>
            <c:ext xmlns:c15="http://schemas.microsoft.com/office/drawing/2012/chart" uri="{02D57815-91ED-43cb-92C2-25804820EDAC}">
              <c15:categoryFilterExceptions/>
            </c:ext>
            <c:ext xmlns:c16="http://schemas.microsoft.com/office/drawing/2014/chart" uri="{C3380CC4-5D6E-409C-BE32-E72D297353CC}">
              <c16:uniqueId val="{00000004-D6A8-4A3A-ABBC-C67A94C2EB87}"/>
            </c:ext>
          </c:extLst>
        </c:ser>
        <c:dLbls>
          <c:showLegendKey val="0"/>
          <c:showVal val="0"/>
          <c:showCatName val="0"/>
          <c:showSerName val="0"/>
          <c:showPercent val="0"/>
          <c:showBubbleSize val="0"/>
        </c:dLbls>
        <c:gapWidth val="182"/>
        <c:axId val="639824080"/>
        <c:axId val="1558996903"/>
      </c:barChart>
      <c:catAx>
        <c:axId val="639824080"/>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8996903"/>
        <c:crosses val="autoZero"/>
        <c:auto val="1"/>
        <c:lblAlgn val="ctr"/>
        <c:lblOffset val="100"/>
        <c:noMultiLvlLbl val="1"/>
      </c:catAx>
      <c:valAx>
        <c:axId val="15589969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kg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824080"/>
        <c:crosses val="max"/>
        <c:crossBetween val="between"/>
      </c:valAx>
      <c:spPr>
        <a:noFill/>
        <a:ln>
          <a:noFill/>
        </a:ln>
        <a:effectLst/>
      </c:spPr>
    </c:plotArea>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Comparison of</a:t>
            </a:r>
            <a:r>
              <a:rPr lang="en-CA" baseline="0"/>
              <a:t> Carbon Footprint </a:t>
            </a:r>
            <a:r>
              <a:rPr lang="en-CA"/>
              <a:t>Before &amp; After Central Acid Distribution System</a:t>
            </a:r>
          </a:p>
        </c:rich>
      </c:tx>
      <c:overlay val="0"/>
      <c:spPr>
        <a:noFill/>
        <a:ln>
          <a:noFill/>
        </a:ln>
        <a:effectLst/>
      </c:spPr>
    </c:title>
    <c:autoTitleDeleted val="0"/>
    <c:plotArea>
      <c:layout/>
      <c:barChart>
        <c:barDir val="bar"/>
        <c:grouping val="stacked"/>
        <c:varyColors val="1"/>
        <c:ser>
          <c:idx val="0"/>
          <c:order val="0"/>
          <c:tx>
            <c:v>Wasted Acid Manufacturing</c:v>
          </c:tx>
          <c:spPr>
            <a:solidFill>
              <a:srgbClr val="46BDC6"/>
            </a:solidFill>
            <a:ln>
              <a:noFill/>
            </a:ln>
            <a:effectLst/>
          </c:spPr>
          <c:invertIfNegative val="1"/>
          <c:cat>
            <c:strRef>
              <c:f>'Results Dashboard'!$B$48:$B$50</c:f>
              <c:strCache>
                <c:ptCount val="3"/>
                <c:pt idx="0">
                  <c:v>Reference case</c:v>
                </c:pt>
                <c:pt idx="1">
                  <c:v>Solution case</c:v>
                </c:pt>
                <c:pt idx="2">
                  <c:v>Total annual GHG savings</c:v>
                </c:pt>
              </c:strCache>
            </c:strRef>
          </c:cat>
          <c:val>
            <c:numRef>
              <c:f>'Results Dashboard'!$C$48:$C$50</c:f>
              <c:numCache>
                <c:formatCode>General</c:formatCode>
                <c:ptCount val="3"/>
                <c:pt idx="0" formatCode="_-* #,##0_-;\-* #,##0_-;_-* &quot;-&quot;??_-;_-@">
                  <c:v>25651.631563628311</c:v>
                </c:pt>
                <c:pt idx="1">
                  <c:v>0</c:v>
                </c:pt>
                <c:pt idx="2" formatCode="_-* #,##0_-;\-* #,##0_-;_-* &quot;-&quot;??_-;_-@">
                  <c:v>25651.631563628311</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E950-42FC-BE41-335F37266457}"/>
            </c:ext>
          </c:extLst>
        </c:ser>
        <c:ser>
          <c:idx val="1"/>
          <c:order val="1"/>
          <c:tx>
            <c:v>Transport Tailpipe</c:v>
          </c:tx>
          <c:spPr>
            <a:solidFill>
              <a:srgbClr val="FF6D01"/>
            </a:solidFill>
            <a:ln>
              <a:noFill/>
            </a:ln>
            <a:effectLst/>
          </c:spPr>
          <c:invertIfNegative val="1"/>
          <c:dPt>
            <c:idx val="0"/>
            <c:invertIfNegative val="1"/>
            <c:bubble3D val="0"/>
            <c:extLst>
              <c:ext xmlns:c16="http://schemas.microsoft.com/office/drawing/2014/chart" uri="{C3380CC4-5D6E-409C-BE32-E72D297353CC}">
                <c16:uniqueId val="{00000002-E950-42FC-BE41-335F37266457}"/>
              </c:ext>
            </c:extLst>
          </c:dPt>
          <c:cat>
            <c:strRef>
              <c:f>'Results Dashboard'!$B$48:$B$50</c:f>
              <c:strCache>
                <c:ptCount val="3"/>
                <c:pt idx="0">
                  <c:v>Reference case</c:v>
                </c:pt>
                <c:pt idx="1">
                  <c:v>Solution case</c:v>
                </c:pt>
                <c:pt idx="2">
                  <c:v>Total annual GHG savings</c:v>
                </c:pt>
              </c:strCache>
            </c:strRef>
          </c:cat>
          <c:val>
            <c:numRef>
              <c:f>'Results Dashboard'!$D$48:$D$50</c:f>
              <c:numCache>
                <c:formatCode>_-* #,##0_-;\-* #,##0_-;_-* "-"??_-;_-@</c:formatCode>
                <c:ptCount val="3"/>
                <c:pt idx="0">
                  <c:v>678.67793805944166</c:v>
                </c:pt>
                <c:pt idx="1">
                  <c:v>395.11577893761807</c:v>
                </c:pt>
                <c:pt idx="2">
                  <c:v>283.56215912182358</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3-E950-42FC-BE41-335F37266457}"/>
            </c:ext>
          </c:extLst>
        </c:ser>
        <c:ser>
          <c:idx val="2"/>
          <c:order val="2"/>
          <c:tx>
            <c:v> Transit Packaging Use</c:v>
          </c:tx>
          <c:spPr>
            <a:solidFill>
              <a:srgbClr val="34A853"/>
            </a:solidFill>
            <a:ln>
              <a:noFill/>
            </a:ln>
            <a:effectLst/>
          </c:spPr>
          <c:invertIfNegative val="1"/>
          <c:cat>
            <c:strRef>
              <c:f>'Results Dashboard'!$B$48:$B$50</c:f>
              <c:strCache>
                <c:ptCount val="3"/>
                <c:pt idx="0">
                  <c:v>Reference case</c:v>
                </c:pt>
                <c:pt idx="1">
                  <c:v>Solution case</c:v>
                </c:pt>
                <c:pt idx="2">
                  <c:v>Total annual GHG savings</c:v>
                </c:pt>
              </c:strCache>
            </c:strRef>
          </c:cat>
          <c:val>
            <c:numRef>
              <c:f>'Results Dashboard'!$E$48:$E$50</c:f>
              <c:numCache>
                <c:formatCode>_-* #,##0_-;\-* #,##0_-;_-* "-"??_-;_-@</c:formatCode>
                <c:ptCount val="3"/>
                <c:pt idx="0">
                  <c:v>3146.269252089618</c:v>
                </c:pt>
                <c:pt idx="1">
                  <c:v>1155.1340430428934</c:v>
                </c:pt>
                <c:pt idx="2">
                  <c:v>1991.1352090467246</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4-E950-42FC-BE41-335F37266457}"/>
            </c:ext>
          </c:extLst>
        </c:ser>
        <c:ser>
          <c:idx val="3"/>
          <c:order val="3"/>
          <c:tx>
            <c:v>Transit Packaging Waste</c:v>
          </c:tx>
          <c:spPr>
            <a:solidFill>
              <a:srgbClr val="26757B"/>
            </a:solidFill>
            <a:ln>
              <a:noFill/>
            </a:ln>
            <a:effectLst/>
          </c:spPr>
          <c:invertIfNegative val="1"/>
          <c:cat>
            <c:strRef>
              <c:f>'Results Dashboard'!$B$48:$B$50</c:f>
              <c:strCache>
                <c:ptCount val="3"/>
                <c:pt idx="0">
                  <c:v>Reference case</c:v>
                </c:pt>
                <c:pt idx="1">
                  <c:v>Solution case</c:v>
                </c:pt>
                <c:pt idx="2">
                  <c:v>Total annual GHG savings</c:v>
                </c:pt>
              </c:strCache>
            </c:strRef>
          </c:cat>
          <c:val>
            <c:numRef>
              <c:f>'Results Dashboard'!$F$48:$F$50</c:f>
              <c:numCache>
                <c:formatCode>_-* #,##0_-;\-* #,##0_-;_-* "-"??_-;_-@</c:formatCode>
                <c:ptCount val="3"/>
                <c:pt idx="0">
                  <c:v>54.70197903116329</c:v>
                </c:pt>
                <c:pt idx="1">
                  <c:v>20.08350625387461</c:v>
                </c:pt>
                <c:pt idx="2">
                  <c:v>34.61847277728868</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5-E950-42FC-BE41-335F37266457}"/>
            </c:ext>
          </c:extLst>
        </c:ser>
        <c:ser>
          <c:idx val="4"/>
          <c:order val="4"/>
          <c:tx>
            <c:v>Plastic Waste</c:v>
          </c:tx>
          <c:spPr>
            <a:solidFill>
              <a:srgbClr val="9A4100"/>
            </a:solidFill>
            <a:ln>
              <a:noFill/>
            </a:ln>
            <a:effectLst/>
          </c:spPr>
          <c:invertIfNegative val="1"/>
          <c:cat>
            <c:strRef>
              <c:f>'Results Dashboard'!$B$48:$B$50</c:f>
              <c:strCache>
                <c:ptCount val="3"/>
                <c:pt idx="0">
                  <c:v>Reference case</c:v>
                </c:pt>
                <c:pt idx="1">
                  <c:v>Solution case</c:v>
                </c:pt>
                <c:pt idx="2">
                  <c:v>Total annual GHG savings</c:v>
                </c:pt>
              </c:strCache>
            </c:strRef>
          </c:cat>
          <c:val>
            <c:numRef>
              <c:f>'Results Dashboard'!$G$48:$G$50</c:f>
              <c:numCache>
                <c:formatCode>_-* #,##0_-;\-* #,##0_-;_-* "-"??_-;_-@</c:formatCode>
                <c:ptCount val="3"/>
                <c:pt idx="0">
                  <c:v>85.909756890360001</c:v>
                </c:pt>
                <c:pt idx="1">
                  <c:v>67.014000600000003</c:v>
                </c:pt>
                <c:pt idx="2">
                  <c:v>18.895756290359998</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6-E950-42FC-BE41-335F37266457}"/>
            </c:ext>
          </c:extLst>
        </c:ser>
        <c:dLbls>
          <c:showLegendKey val="0"/>
          <c:showVal val="0"/>
          <c:showCatName val="0"/>
          <c:showSerName val="0"/>
          <c:showPercent val="0"/>
          <c:showBubbleSize val="0"/>
        </c:dLbls>
        <c:gapWidth val="150"/>
        <c:overlap val="100"/>
        <c:axId val="293018175"/>
        <c:axId val="1748833325"/>
      </c:barChart>
      <c:catAx>
        <c:axId val="293018175"/>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8833325"/>
        <c:crosses val="autoZero"/>
        <c:auto val="1"/>
        <c:lblAlgn val="ctr"/>
        <c:lblOffset val="100"/>
        <c:noMultiLvlLbl val="1"/>
      </c:catAx>
      <c:valAx>
        <c:axId val="174883332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kg CO2e.year</a:t>
                </a:r>
              </a:p>
            </c:rich>
          </c:tx>
          <c:overlay val="0"/>
          <c:spPr>
            <a:noFill/>
            <a:ln>
              <a:noFill/>
            </a:ln>
            <a:effectLst/>
          </c:spPr>
        </c:title>
        <c:numFmt formatCode="_-* #,##0_-;\-* #,##0_-;_-* &quot;-&quot;??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3018175"/>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Annual Cost Saving from Central Acid Distribution System by Site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1"/>
        <c:ser>
          <c:idx val="0"/>
          <c:order val="0"/>
          <c:tx>
            <c:v>SMH</c:v>
          </c:tx>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5AEA-4481-BAB8-6C1AEB2E8D84}"/>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5AEA-4481-BAB8-6C1AEB2E8D84}"/>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5AEA-4481-BAB8-6C1AEB2E8D8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'Results Dashboard'!$C$28:$E$28</c:f>
              <c:strCache>
                <c:ptCount val="3"/>
                <c:pt idx="0">
                  <c:v> St Michael's Hospital (SMH)</c:v>
                </c:pt>
                <c:pt idx="1">
                  <c:v>Kidney Care Centre (KCC)</c:v>
                </c:pt>
                <c:pt idx="2">
                  <c:v>Total Cost Saving</c:v>
                </c:pt>
              </c:strCache>
            </c:strRef>
          </c:cat>
          <c:val>
            <c:numRef>
              <c:f>'Results Dashboard'!$C$31:$E$31</c:f>
              <c:numCache>
                <c:formatCode>_-"$"* #,##0_-;\-"$"* #,##0_-;_-"$"* "-"??_-;_-@</c:formatCode>
                <c:ptCount val="3"/>
                <c:pt idx="0">
                  <c:v>54190</c:v>
                </c:pt>
                <c:pt idx="1">
                  <c:v>30230</c:v>
                </c:pt>
                <c:pt idx="2">
                  <c:v>84420</c:v>
                </c:pt>
              </c:numCache>
            </c:numRef>
          </c:val>
          <c:extLst>
            <c:ext xmlns:c16="http://schemas.microsoft.com/office/drawing/2014/chart" uri="{C3380CC4-5D6E-409C-BE32-E72D297353CC}">
              <c16:uniqueId val="{00000006-5AEA-4481-BAB8-6C1AEB2E8D84}"/>
            </c:ext>
          </c:extLst>
        </c:ser>
        <c:dLbls>
          <c:showLegendKey val="0"/>
          <c:showVal val="0"/>
          <c:showCatName val="0"/>
          <c:showSerName val="0"/>
          <c:showPercent val="0"/>
          <c:showBubbleSize val="0"/>
        </c:dLbls>
        <c:gapWidth val="182"/>
        <c:axId val="950070554"/>
        <c:axId val="987864934"/>
      </c:barChart>
      <c:catAx>
        <c:axId val="950070554"/>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7864934"/>
        <c:crosses val="autoZero"/>
        <c:auto val="1"/>
        <c:lblAlgn val="ctr"/>
        <c:lblOffset val="100"/>
        <c:noMultiLvlLbl val="1"/>
      </c:catAx>
      <c:valAx>
        <c:axId val="98786493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0070554"/>
        <c:crosses val="max"/>
        <c:crossBetween val="between"/>
        <c:dispUnits>
          <c:builtInUnit val="thousand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Annual Acid Waste by Site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1"/>
        <c:ser>
          <c:idx val="0"/>
          <c:order val="0"/>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44A6-4EF9-9F8F-E4D26FC0F7AC}"/>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44A6-4EF9-9F8F-E4D26FC0F7AC}"/>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44A6-4EF9-9F8F-E4D26FC0F7A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Calculations!$B$24:$D$24</c:f>
              <c:strCache>
                <c:ptCount val="3"/>
                <c:pt idx="0">
                  <c:v> SMH</c:v>
                </c:pt>
                <c:pt idx="1">
                  <c:v>KCC</c:v>
                </c:pt>
                <c:pt idx="2">
                  <c:v>Total Volume Wasted</c:v>
                </c:pt>
              </c:strCache>
            </c:strRef>
          </c:cat>
          <c:val>
            <c:numRef>
              <c:f>Calculations!$B$25:$D$25</c:f>
              <c:numCache>
                <c:formatCode>_-* #,##0_-;\-* #,##0_-;_-* "-"??_-;_-@</c:formatCode>
                <c:ptCount val="3"/>
                <c:pt idx="0">
                  <c:v>60879</c:v>
                </c:pt>
                <c:pt idx="1">
                  <c:v>33943</c:v>
                </c:pt>
                <c:pt idx="2">
                  <c:v>94822</c:v>
                </c:pt>
              </c:numCache>
            </c:numRef>
          </c:val>
          <c:extLst>
            <c:ext xmlns:c16="http://schemas.microsoft.com/office/drawing/2014/chart" uri="{C3380CC4-5D6E-409C-BE32-E72D297353CC}">
              <c16:uniqueId val="{00000006-44A6-4EF9-9F8F-E4D26FC0F7AC}"/>
            </c:ext>
          </c:extLst>
        </c:ser>
        <c:dLbls>
          <c:showLegendKey val="0"/>
          <c:showVal val="0"/>
          <c:showCatName val="0"/>
          <c:showSerName val="0"/>
          <c:showPercent val="0"/>
          <c:showBubbleSize val="0"/>
        </c:dLbls>
        <c:gapWidth val="182"/>
        <c:axId val="1793587460"/>
        <c:axId val="1033690623"/>
      </c:barChart>
      <c:catAx>
        <c:axId val="1793587460"/>
        <c:scaling>
          <c:orientation val="maxMin"/>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3690623"/>
        <c:crosses val="autoZero"/>
        <c:auto val="1"/>
        <c:lblAlgn val="ctr"/>
        <c:lblOffset val="100"/>
        <c:noMultiLvlLbl val="1"/>
      </c:catAx>
      <c:valAx>
        <c:axId val="1033690623"/>
        <c:scaling>
          <c:orientation val="minMax"/>
          <c:max val="12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Litres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3587460"/>
        <c:crosses val="max"/>
        <c:crossBetween val="between"/>
      </c:valAx>
      <c:spPr>
        <a:noFill/>
        <a:ln>
          <a:noFill/>
        </a:ln>
        <a:effectLst/>
      </c:spPr>
    </c:plotArea>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514350</xdr:colOff>
      <xdr:row>0</xdr:row>
      <xdr:rowOff>128766</xdr:rowOff>
    </xdr:from>
    <xdr:to>
      <xdr:col>11</xdr:col>
      <xdr:colOff>496044</xdr:colOff>
      <xdr:row>6</xdr:row>
      <xdr:rowOff>62091</xdr:rowOff>
    </xdr:to>
    <xdr:pic>
      <xdr:nvPicPr>
        <xdr:cNvPr id="2" name="Picture 1">
          <a:extLst>
            <a:ext uri="{FF2B5EF4-FFF2-40B4-BE49-F238E27FC236}">
              <a16:creationId xmlns:a16="http://schemas.microsoft.com/office/drawing/2014/main" id="{7914203D-8918-4CCE-82AE-43D1134B24D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330" b="31280"/>
        <a:stretch/>
      </xdr:blipFill>
      <xdr:spPr bwMode="auto">
        <a:xfrm>
          <a:off x="4381500" y="128766"/>
          <a:ext cx="2420094"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38100</xdr:rowOff>
    </xdr:from>
    <xdr:to>
      <xdr:col>7</xdr:col>
      <xdr:colOff>418447</xdr:colOff>
      <xdr:row>6</xdr:row>
      <xdr:rowOff>152757</xdr:rowOff>
    </xdr:to>
    <xdr:pic>
      <xdr:nvPicPr>
        <xdr:cNvPr id="3" name="Picture 2">
          <a:extLst>
            <a:ext uri="{FF2B5EF4-FFF2-40B4-BE49-F238E27FC236}">
              <a16:creationId xmlns:a16="http://schemas.microsoft.com/office/drawing/2014/main" id="{B8B55CF4-F212-4624-8340-5D80101064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50" y="38100"/>
          <a:ext cx="4076047" cy="1086207"/>
        </a:xfrm>
        <a:prstGeom prst="rect">
          <a:avLst/>
        </a:prstGeom>
      </xdr:spPr>
    </xdr:pic>
    <xdr:clientData/>
  </xdr:twoCellAnchor>
  <xdr:twoCellAnchor>
    <xdr:from>
      <xdr:col>0</xdr:col>
      <xdr:colOff>152400</xdr:colOff>
      <xdr:row>8</xdr:row>
      <xdr:rowOff>0</xdr:rowOff>
    </xdr:from>
    <xdr:to>
      <xdr:col>14</xdr:col>
      <xdr:colOff>304799</xdr:colOff>
      <xdr:row>8</xdr:row>
      <xdr:rowOff>1019175</xdr:rowOff>
    </xdr:to>
    <xdr:sp macro="" textlink="">
      <xdr:nvSpPr>
        <xdr:cNvPr id="4" name="TextBox 3">
          <a:extLst>
            <a:ext uri="{FF2B5EF4-FFF2-40B4-BE49-F238E27FC236}">
              <a16:creationId xmlns:a16="http://schemas.microsoft.com/office/drawing/2014/main" id="{C833074E-7DA3-427C-86AE-A1800C3B0773}"/>
            </a:ext>
          </a:extLst>
        </xdr:cNvPr>
        <xdr:cNvSpPr txBox="1"/>
      </xdr:nvSpPr>
      <xdr:spPr>
        <a:xfrm>
          <a:off x="152400" y="1371600"/>
          <a:ext cx="8286749" cy="101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solidFill>
                <a:srgbClr val="595959"/>
              </a:solidFill>
              <a:latin typeface="Roboto" panose="02000000000000000000" pitchFamily="2" charset="0"/>
              <a:ea typeface="Roboto" panose="02000000000000000000" pitchFamily="2" charset="0"/>
            </a:rPr>
            <a:t>This resource was developed as part of the Decarbonization in Action project, supporting Canadian hospitals to reduce greenhouse gas emissions across building systems, clinical activities, and organizational processes. </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This project is a partnership of the Canadian Coalition for Green Health Care and MaRS Discovery District, and made possible by the Peter Gilgan Foundation.</a:t>
          </a:r>
        </a:p>
      </xdr:txBody>
    </xdr:sp>
    <xdr:clientData/>
  </xdr:twoCellAnchor>
  <xdr:twoCellAnchor>
    <xdr:from>
      <xdr:col>0</xdr:col>
      <xdr:colOff>123825</xdr:colOff>
      <xdr:row>12</xdr:row>
      <xdr:rowOff>0</xdr:rowOff>
    </xdr:from>
    <xdr:to>
      <xdr:col>14</xdr:col>
      <xdr:colOff>57152</xdr:colOff>
      <xdr:row>26</xdr:row>
      <xdr:rowOff>85726</xdr:rowOff>
    </xdr:to>
    <xdr:sp macro="" textlink="">
      <xdr:nvSpPr>
        <xdr:cNvPr id="5" name="TextBox 4">
          <a:extLst>
            <a:ext uri="{FF2B5EF4-FFF2-40B4-BE49-F238E27FC236}">
              <a16:creationId xmlns:a16="http://schemas.microsoft.com/office/drawing/2014/main" id="{13AC383D-1F82-4147-A860-5075B23E2F30}"/>
            </a:ext>
          </a:extLst>
        </xdr:cNvPr>
        <xdr:cNvSpPr txBox="1"/>
      </xdr:nvSpPr>
      <xdr:spPr>
        <a:xfrm>
          <a:off x="123825" y="2990850"/>
          <a:ext cx="8067677" cy="23526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CA" sz="1200">
              <a:solidFill>
                <a:srgbClr val="595959"/>
              </a:solidFill>
              <a:latin typeface="Roboto" panose="02000000000000000000" pitchFamily="2" charset="0"/>
              <a:ea typeface="Roboto" panose="02000000000000000000" pitchFamily="2" charset="0"/>
            </a:rPr>
            <a:t>The</a:t>
          </a:r>
          <a:r>
            <a:rPr lang="en-CA" sz="1200" baseline="0">
              <a:solidFill>
                <a:srgbClr val="595959"/>
              </a:solidFill>
              <a:latin typeface="Roboto" panose="02000000000000000000" pitchFamily="2" charset="0"/>
              <a:ea typeface="Roboto" panose="02000000000000000000" pitchFamily="2" charset="0"/>
            </a:rPr>
            <a:t> carbon impact and cost-benefit calculators </a:t>
          </a:r>
          <a:r>
            <a:rPr lang="en-CA" sz="1200">
              <a:solidFill>
                <a:srgbClr val="595959"/>
              </a:solidFill>
              <a:latin typeface="Roboto" panose="02000000000000000000" pitchFamily="2" charset="0"/>
              <a:ea typeface="Roboto" panose="02000000000000000000" pitchFamily="2" charset="0"/>
            </a:rPr>
            <a:t>are intended to help hospitals estimate the project-level carbon and financial saving potential of certain initiatives relative to the business-as-usual scenario. The</a:t>
          </a:r>
          <a:r>
            <a:rPr lang="en-CA" sz="1200" baseline="0">
              <a:solidFill>
                <a:srgbClr val="595959"/>
              </a:solidFill>
              <a:latin typeface="Roboto" panose="02000000000000000000" pitchFamily="2" charset="0"/>
              <a:ea typeface="Roboto" panose="02000000000000000000" pitchFamily="2" charset="0"/>
            </a:rPr>
            <a:t> results could be used to inform </a:t>
          </a:r>
          <a:r>
            <a:rPr lang="en-CA" sz="1200" baseline="0">
              <a:solidFill>
                <a:srgbClr val="595959"/>
              </a:solidFill>
              <a:latin typeface="Roboto" panose="02000000000000000000" pitchFamily="2" charset="0"/>
              <a:ea typeface="Roboto" panose="02000000000000000000" pitchFamily="2" charset="0"/>
              <a:cs typeface="+mn-cs"/>
            </a:rPr>
            <a:t>impact evaluation, business case development, and in some cases compare alternative scenarios.</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Where feasible, these calculators take a life cycle approach and aim to capture whole life cycle emissions impacts. Some calculators are more detailed and customizable, while others provide higher-level estimates based on established models and public sources. The calculation boundary, methodology, assumptions, references, and key data sources are stated within each tool. </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These calculators are intended for project-level estimation only and should not be used for organizational emissions accounting or cited as ISO-compliant life cycle assessments. Please contact us if you encounter any issues with these resources.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733424</xdr:colOff>
      <xdr:row>4</xdr:row>
      <xdr:rowOff>85725</xdr:rowOff>
    </xdr:from>
    <xdr:ext cx="4895851" cy="2819400"/>
    <xdr:graphicFrame macro="">
      <xdr:nvGraphicFramePr>
        <xdr:cNvPr id="504988030" name="Chart 1" title="Chart">
          <a:extLst>
            <a:ext uri="{FF2B5EF4-FFF2-40B4-BE49-F238E27FC236}">
              <a16:creationId xmlns:a16="http://schemas.microsoft.com/office/drawing/2014/main" id="{00000000-0008-0000-0000-00007E8119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695325</xdr:colOff>
      <xdr:row>41</xdr:row>
      <xdr:rowOff>166687</xdr:rowOff>
    </xdr:from>
    <xdr:ext cx="4972050" cy="3067050"/>
    <xdr:graphicFrame macro="">
      <xdr:nvGraphicFramePr>
        <xdr:cNvPr id="1038497779" name="Chart 2" title="Chart">
          <a:extLst>
            <a:ext uri="{FF2B5EF4-FFF2-40B4-BE49-F238E27FC236}">
              <a16:creationId xmlns:a16="http://schemas.microsoft.com/office/drawing/2014/main" id="{00000000-0008-0000-0000-0000F337E6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xdr:col>
      <xdr:colOff>0</xdr:colOff>
      <xdr:row>41</xdr:row>
      <xdr:rowOff>180975</xdr:rowOff>
    </xdr:from>
    <xdr:ext cx="4781550" cy="3038475"/>
    <xdr:graphicFrame macro="">
      <xdr:nvGraphicFramePr>
        <xdr:cNvPr id="980431807" name="Chart 3" title="Chart">
          <a:extLst>
            <a:ext uri="{FF2B5EF4-FFF2-40B4-BE49-F238E27FC236}">
              <a16:creationId xmlns:a16="http://schemas.microsoft.com/office/drawing/2014/main" id="{00000000-0008-0000-0000-0000BF3370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942975</xdr:colOff>
      <xdr:row>41</xdr:row>
      <xdr:rowOff>180975</xdr:rowOff>
    </xdr:from>
    <xdr:ext cx="5514975" cy="3038475"/>
    <xdr:graphicFrame macro="">
      <xdr:nvGraphicFramePr>
        <xdr:cNvPr id="1836249828" name="Chart 4" title="Chart">
          <a:extLst>
            <a:ext uri="{FF2B5EF4-FFF2-40B4-BE49-F238E27FC236}">
              <a16:creationId xmlns:a16="http://schemas.microsoft.com/office/drawing/2014/main" id="{00000000-0008-0000-0000-0000E4F272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5</xdr:col>
      <xdr:colOff>723900</xdr:colOff>
      <xdr:row>27</xdr:row>
      <xdr:rowOff>9524</xdr:rowOff>
    </xdr:from>
    <xdr:ext cx="4933950" cy="2714625"/>
    <xdr:graphicFrame macro="">
      <xdr:nvGraphicFramePr>
        <xdr:cNvPr id="2101704544" name="Chart 5" title="Chart">
          <a:extLst>
            <a:ext uri="{FF2B5EF4-FFF2-40B4-BE49-F238E27FC236}">
              <a16:creationId xmlns:a16="http://schemas.microsoft.com/office/drawing/2014/main" id="{00000000-0008-0000-0000-0000607745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609600</xdr:colOff>
      <xdr:row>4</xdr:row>
      <xdr:rowOff>85725</xdr:rowOff>
    </xdr:from>
    <xdr:ext cx="4076700" cy="2819400"/>
    <xdr:graphicFrame macro="">
      <xdr:nvGraphicFramePr>
        <xdr:cNvPr id="1625557992" name="Chart 6" title="Chart">
          <a:extLst>
            <a:ext uri="{FF2B5EF4-FFF2-40B4-BE49-F238E27FC236}">
              <a16:creationId xmlns:a16="http://schemas.microsoft.com/office/drawing/2014/main" id="{00000000-0008-0000-0000-0000E80BE4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16</xdr:row>
      <xdr:rowOff>133350</xdr:rowOff>
    </xdr:from>
    <xdr:ext cx="9829800" cy="45053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7150" y="3305175"/>
          <a:ext cx="9829800" cy="45053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B15">
  <tableColumns count="2">
    <tableColumn id="1" xr3:uid="{00000000-0010-0000-0000-000001000000}" name="Consideration"/>
    <tableColumn id="2" xr3:uid="{00000000-0010-0000-0000-000002000000}" name="Basis"/>
  </tableColumns>
  <tableStyleInfo name="Methodolog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reenhealthcare.ca/accelerating-decarbonizat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mc.ncbi.nlm.nih.gov/articles/PMC11519164/" TargetMode="External"/><Relationship Id="rId13" Type="http://schemas.openxmlformats.org/officeDocument/2006/relationships/hyperlink" Target="https://www.sustainablewaterlooregion.ca/wp-content/uploads/2013/12/Water-Emission-Factor.pdf" TargetMode="External"/><Relationship Id="rId18" Type="http://schemas.openxmlformats.org/officeDocument/2006/relationships/hyperlink" Target="https://www.chiefmedical.com/" TargetMode="External"/><Relationship Id="rId3" Type="http://schemas.openxmlformats.org/officeDocument/2006/relationships/hyperlink" Target="https://legacy.winnipeg.ca/finance/findata/matmgt/documents/2012/682-2012/682-2012_appendix_h-wstp_south_end_plant_process_selection_report/appendix%207.pdf" TargetMode="External"/><Relationship Id="rId21" Type="http://schemas.openxmlformats.org/officeDocument/2006/relationships/hyperlink" Target="https://www.gov.uk/government/publications/greenhouse-gas-reporting-conversion-factors-2025" TargetMode="External"/><Relationship Id="rId7" Type="http://schemas.openxmlformats.org/officeDocument/2006/relationships/hyperlink" Target="https://apps.carboncloud.com/climatehub/product-reports/id/146255465878" TargetMode="External"/><Relationship Id="rId12" Type="http://schemas.openxmlformats.org/officeDocument/2006/relationships/hyperlink" Target="https://legacy.winnipeg.ca/finance/findata/matmgt/documents/2012/682-2012/682-2012_appendix_h-wstp_south_end_plant_process_selection_report/appendix%207.pdf" TargetMode="External"/><Relationship Id="rId17" Type="http://schemas.openxmlformats.org/officeDocument/2006/relationships/hyperlink" Target="https://www.thecarycompany.com/insights/articles/standard-pallet-size-dimensions-weight" TargetMode="External"/><Relationship Id="rId2" Type="http://schemas.openxmlformats.org/officeDocument/2006/relationships/hyperlink" Target="https://apps.carboncloud.com/climatehub/product-reports/id/5403842093" TargetMode="External"/><Relationship Id="rId16" Type="http://schemas.openxmlformats.org/officeDocument/2006/relationships/hyperlink" Target="https://www.gov.uk/government/publications/greenhouse-gas-reporting-conversion-factors-2025" TargetMode="External"/><Relationship Id="rId20" Type="http://schemas.openxmlformats.org/officeDocument/2006/relationships/hyperlink" Target="https://en.wikipedia.org/wiki/Truck_classification" TargetMode="External"/><Relationship Id="rId1" Type="http://schemas.openxmlformats.org/officeDocument/2006/relationships/hyperlink" Target="https://pmc.ncbi.nlm.nih.gov/articles/PMC11519164/" TargetMode="External"/><Relationship Id="rId6" Type="http://schemas.openxmlformats.org/officeDocument/2006/relationships/hyperlink" Target="https://legacy.winnipeg.ca/finance/findata/matmgt/documents/2012/682-2012/682-2012_appendix_h-wstp_south_end_plant_process_selection_report/appendix%207.pdf" TargetMode="External"/><Relationship Id="rId11" Type="http://schemas.openxmlformats.org/officeDocument/2006/relationships/hyperlink" Target="https://www.sciencedirect.com/science/article/abs/pii/S0959652612006919?via%3Dihub" TargetMode="External"/><Relationship Id="rId5" Type="http://schemas.openxmlformats.org/officeDocument/2006/relationships/hyperlink" Target="https://apps.carboncloud.com/climatehub/product-reports/id/1939947335990" TargetMode="External"/><Relationship Id="rId15" Type="http://schemas.openxmlformats.org/officeDocument/2006/relationships/hyperlink" Target="https://www.canada.ca/en/environment-climate-change/services/climate-change/pricing-pollution-how-it-will-work/output-based-pricing-system/federal-greenhouse-gas-offset-system/emission-factors-reference-values.html" TargetMode="External"/><Relationship Id="rId23" Type="http://schemas.openxmlformats.org/officeDocument/2006/relationships/hyperlink" Target="https://www.gov.uk/government/publications/greenhouse-gas-reporting-conversion-factors-2025" TargetMode="External"/><Relationship Id="rId10" Type="http://schemas.openxmlformats.org/officeDocument/2006/relationships/hyperlink" Target="https://apps.carboncloud.com/climatehub/product-reports/id/67148333700" TargetMode="External"/><Relationship Id="rId19" Type="http://schemas.openxmlformats.org/officeDocument/2006/relationships/hyperlink" Target="https://www.chiefmedical.com/" TargetMode="External"/><Relationship Id="rId4" Type="http://schemas.openxmlformats.org/officeDocument/2006/relationships/hyperlink" Target="https://pmc.ncbi.nlm.nih.gov/articles/PMC11519164/" TargetMode="External"/><Relationship Id="rId9" Type="http://schemas.openxmlformats.org/officeDocument/2006/relationships/hyperlink" Target="https://pmc.ncbi.nlm.nih.gov/articles/PMC11519164/" TargetMode="External"/><Relationship Id="rId14" Type="http://schemas.openxmlformats.org/officeDocument/2006/relationships/hyperlink" Target="https://www.gov.uk/government/publications/greenhouse-gas-reporting-conversion-factors-2025" TargetMode="External"/><Relationship Id="rId22" Type="http://schemas.openxmlformats.org/officeDocument/2006/relationships/hyperlink" Target="https://www.gov.uk/government/publications/greenhouse-gas-reporting-conversion-factors-2025"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EE44-B7EF-4604-B86D-9C8BA811C096}">
  <sheetPr>
    <tabColor rgb="FFFFC000"/>
  </sheetPr>
  <dimension ref="B7:B28"/>
  <sheetViews>
    <sheetView tabSelected="1" workbookViewId="0">
      <selection activeCell="A28" sqref="A28:XFD28"/>
    </sheetView>
  </sheetViews>
  <sheetFormatPr defaultRowHeight="12.75" x14ac:dyDescent="0.2"/>
  <cols>
    <col min="1" max="1" width="3.140625" style="170" customWidth="1"/>
    <col min="2" max="16384" width="9.140625" style="170"/>
  </cols>
  <sheetData>
    <row r="7" spans="2:2" ht="19.5" customHeight="1" x14ac:dyDescent="0.2"/>
    <row r="8" spans="2:2" ht="18.75" x14ac:dyDescent="0.3">
      <c r="B8" s="181" t="s">
        <v>270</v>
      </c>
    </row>
    <row r="9" spans="2:2" ht="81" customHeight="1" x14ac:dyDescent="0.2"/>
    <row r="10" spans="2:2" ht="15" x14ac:dyDescent="0.25">
      <c r="B10" s="182" t="s">
        <v>271</v>
      </c>
    </row>
    <row r="12" spans="2:2" ht="18.75" x14ac:dyDescent="0.3">
      <c r="B12" s="183" t="s">
        <v>272</v>
      </c>
    </row>
    <row r="28" spans="2:2" ht="15.75" x14ac:dyDescent="0.25">
      <c r="B28" s="184"/>
    </row>
  </sheetData>
  <sheetProtection algorithmName="SHA-512" hashValue="RM3tu6QEXI2523vPDisxPktbBZ8m5MQIG0N8TwaDnVmHOZYYP1c7QSO1PiWceH1RMMWPEgLXMxxsX8EFpQXtHg==" saltValue="2i/0EnJStK0l/XznRZyrVw==" spinCount="100000" sheet="1" objects="1" scenarios="1"/>
  <hyperlinks>
    <hyperlink ref="B10" r:id="rId1" xr:uid="{97D30772-BD64-439F-8DDE-4409E547462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006"/>
  <sheetViews>
    <sheetView showGridLines="0" topLeftCell="A56" workbookViewId="0">
      <selection activeCell="B92" sqref="B92"/>
    </sheetView>
  </sheetViews>
  <sheetFormatPr defaultColWidth="12.5703125" defaultRowHeight="15" customHeight="1" x14ac:dyDescent="0.2"/>
  <cols>
    <col min="1" max="1" width="2" customWidth="1"/>
    <col min="2" max="2" width="61.42578125" customWidth="1"/>
    <col min="3" max="3" width="28.140625" customWidth="1"/>
    <col min="4" max="4" width="33" customWidth="1"/>
    <col min="5" max="5" width="28.140625" customWidth="1"/>
    <col min="6" max="6" width="28.28515625" customWidth="1"/>
    <col min="7" max="7" width="23" customWidth="1"/>
    <col min="8" max="8" width="17.28515625" customWidth="1"/>
    <col min="9" max="27" width="8.5703125" customWidth="1"/>
  </cols>
  <sheetData>
    <row r="1" spans="2:7" ht="19.5" x14ac:dyDescent="0.3">
      <c r="B1" s="139" t="s">
        <v>0</v>
      </c>
      <c r="C1" s="1"/>
      <c r="D1" s="1"/>
      <c r="E1" s="1"/>
      <c r="F1" s="1"/>
      <c r="G1" s="1"/>
    </row>
    <row r="2" spans="2:7" ht="12.75" customHeight="1" x14ac:dyDescent="0.2">
      <c r="B2" s="2"/>
    </row>
    <row r="3" spans="2:7" ht="25.5" x14ac:dyDescent="0.2">
      <c r="B3" s="140" t="s">
        <v>266</v>
      </c>
      <c r="C3" s="141" t="s">
        <v>267</v>
      </c>
    </row>
    <row r="4" spans="2:7" ht="12.75" customHeight="1" x14ac:dyDescent="0.2">
      <c r="B4" s="2"/>
    </row>
    <row r="5" spans="2:7" ht="12.75" customHeight="1" x14ac:dyDescent="0.2">
      <c r="B5" s="2"/>
    </row>
    <row r="6" spans="2:7" ht="17.25" thickBot="1" x14ac:dyDescent="0.3">
      <c r="B6" s="8" t="s">
        <v>1</v>
      </c>
      <c r="C6" s="9"/>
      <c r="D6" s="9"/>
      <c r="E6" s="9"/>
      <c r="F6" s="9"/>
      <c r="G6" s="9"/>
    </row>
    <row r="7" spans="2:7" ht="12.75" customHeight="1" thickTop="1" x14ac:dyDescent="0.2">
      <c r="B7" s="3" t="s">
        <v>2</v>
      </c>
      <c r="C7" s="10"/>
      <c r="D7" s="6"/>
      <c r="E7" s="6"/>
    </row>
    <row r="8" spans="2:7" ht="12.75" customHeight="1" x14ac:dyDescent="0.2">
      <c r="B8" s="5" t="s">
        <v>260</v>
      </c>
      <c r="C8" s="145">
        <v>669</v>
      </c>
    </row>
    <row r="9" spans="2:7" ht="12.75" customHeight="1" x14ac:dyDescent="0.2">
      <c r="B9" s="5" t="s">
        <v>261</v>
      </c>
      <c r="C9" s="145">
        <v>373</v>
      </c>
    </row>
    <row r="10" spans="2:7" ht="12.75" customHeight="1" x14ac:dyDescent="0.2">
      <c r="B10" s="5" t="s">
        <v>82</v>
      </c>
      <c r="C10" s="145">
        <v>52</v>
      </c>
    </row>
    <row r="11" spans="2:7" ht="12.75" customHeight="1" x14ac:dyDescent="0.2">
      <c r="B11" s="5" t="s">
        <v>84</v>
      </c>
      <c r="C11" s="180">
        <v>2.75</v>
      </c>
    </row>
    <row r="12" spans="2:7" ht="12.75" customHeight="1" x14ac:dyDescent="0.2">
      <c r="B12" s="5" t="s">
        <v>86</v>
      </c>
      <c r="C12" s="180">
        <v>1.75</v>
      </c>
    </row>
    <row r="13" spans="2:7" ht="12.75" customHeight="1" x14ac:dyDescent="0.2">
      <c r="B13" s="5"/>
    </row>
    <row r="14" spans="2:7" ht="12.75" customHeight="1" x14ac:dyDescent="0.2">
      <c r="B14" s="3" t="s">
        <v>3</v>
      </c>
    </row>
    <row r="15" spans="2:7" ht="12.75" customHeight="1" x14ac:dyDescent="0.2">
      <c r="B15" s="5" t="s">
        <v>4</v>
      </c>
      <c r="C15" s="146">
        <v>5</v>
      </c>
    </row>
    <row r="16" spans="2:7" ht="12.75" customHeight="1" x14ac:dyDescent="0.2">
      <c r="B16" s="5" t="s">
        <v>5</v>
      </c>
      <c r="C16" s="146">
        <v>250</v>
      </c>
    </row>
    <row r="17" spans="2:9" ht="12.75" customHeight="1" x14ac:dyDescent="0.2">
      <c r="B17" s="2"/>
    </row>
    <row r="18" spans="2:9" ht="12.75" customHeight="1" x14ac:dyDescent="0.2">
      <c r="B18" s="3" t="s">
        <v>6</v>
      </c>
      <c r="C18" s="6" t="s">
        <v>7</v>
      </c>
    </row>
    <row r="19" spans="2:9" ht="12.75" customHeight="1" x14ac:dyDescent="0.2">
      <c r="B19" s="2" t="str">
        <f>Calculations!A151</f>
        <v>Landfill</v>
      </c>
      <c r="C19" s="147">
        <v>1</v>
      </c>
    </row>
    <row r="20" spans="2:9" ht="12.75" customHeight="1" x14ac:dyDescent="0.2">
      <c r="B20" s="2" t="str">
        <f>Calculations!A152</f>
        <v>Recycling</v>
      </c>
      <c r="C20" s="147">
        <v>0</v>
      </c>
    </row>
    <row r="21" spans="2:9" ht="12.75" customHeight="1" x14ac:dyDescent="0.2">
      <c r="B21" s="2"/>
    </row>
    <row r="22" spans="2:9" ht="12.75" customHeight="1" x14ac:dyDescent="0.2">
      <c r="B22" s="3" t="s">
        <v>8</v>
      </c>
      <c r="C22" s="6" t="s">
        <v>7</v>
      </c>
    </row>
    <row r="23" spans="2:9" ht="12.75" customHeight="1" x14ac:dyDescent="0.2">
      <c r="B23" s="2" t="str">
        <f>Calculations!A156</f>
        <v>Landfill</v>
      </c>
      <c r="C23" s="147">
        <v>1</v>
      </c>
    </row>
    <row r="24" spans="2:9" ht="14.25" x14ac:dyDescent="0.2">
      <c r="B24" s="2" t="str">
        <f>Calculations!A157</f>
        <v>Recycling</v>
      </c>
      <c r="C24" s="147">
        <v>0</v>
      </c>
    </row>
    <row r="25" spans="2:9" ht="12.75" x14ac:dyDescent="0.2">
      <c r="B25" s="7"/>
    </row>
    <row r="26" spans="2:9" ht="17.25" thickBot="1" x14ac:dyDescent="0.3">
      <c r="B26" s="8" t="s">
        <v>9</v>
      </c>
      <c r="C26" s="9"/>
      <c r="D26" s="9"/>
      <c r="E26" s="9"/>
      <c r="F26" s="9"/>
      <c r="G26" s="9"/>
    </row>
    <row r="27" spans="2:9" ht="17.25" thickTop="1" x14ac:dyDescent="0.25">
      <c r="B27" s="142"/>
      <c r="C27" s="143"/>
      <c r="D27" s="143"/>
      <c r="E27" s="143"/>
      <c r="F27" s="143"/>
      <c r="G27" s="143"/>
    </row>
    <row r="28" spans="2:9" ht="12.75" x14ac:dyDescent="0.2">
      <c r="B28" s="3" t="str">
        <f>Calculations!A19</f>
        <v>Annual Total Purchasing Cost &amp; Cost Saving</v>
      </c>
      <c r="C28" s="10" t="s">
        <v>262</v>
      </c>
      <c r="D28" s="6" t="s">
        <v>263</v>
      </c>
      <c r="E28" s="6" t="str">
        <f>Calculations!D19</f>
        <v>Total Cost Saving</v>
      </c>
    </row>
    <row r="29" spans="2:9" ht="12.75" x14ac:dyDescent="0.2">
      <c r="B29" s="2" t="str">
        <f>Calculations!A20</f>
        <v>Reference case (4.5L jugs)</v>
      </c>
      <c r="C29" s="11">
        <f>Calculations!B20</f>
        <v>173940</v>
      </c>
      <c r="D29" s="11">
        <f>Calculations!C20</f>
        <v>96980</v>
      </c>
      <c r="E29" s="11">
        <f>Calculations!D20</f>
        <v>270920</v>
      </c>
    </row>
    <row r="30" spans="2:9" ht="12.75" x14ac:dyDescent="0.2">
      <c r="B30" s="2" t="str">
        <f>Calculations!A21</f>
        <v>Solution case (200L barrels)</v>
      </c>
      <c r="C30" s="11">
        <f>Calculations!B21</f>
        <v>119750</v>
      </c>
      <c r="D30" s="11">
        <f>Calculations!C21</f>
        <v>66750</v>
      </c>
      <c r="E30" s="11">
        <f>Calculations!D21</f>
        <v>186500</v>
      </c>
      <c r="I30" s="4"/>
    </row>
    <row r="31" spans="2:9" ht="14.25" x14ac:dyDescent="0.2">
      <c r="B31" s="12" t="str">
        <f>Calculations!A22</f>
        <v>Cost saving from preventing acid waste</v>
      </c>
      <c r="C31" s="13">
        <f>Calculations!B22</f>
        <v>54190</v>
      </c>
      <c r="D31" s="13">
        <f>Calculations!C22</f>
        <v>30230</v>
      </c>
      <c r="E31" s="13">
        <f>Calculations!D22</f>
        <v>84420</v>
      </c>
      <c r="I31" s="4"/>
    </row>
    <row r="32" spans="2:9" ht="12.75" x14ac:dyDescent="0.2">
      <c r="B32" s="2"/>
      <c r="F32" s="6"/>
      <c r="I32" s="4"/>
    </row>
    <row r="33" spans="2:9" ht="12.75" x14ac:dyDescent="0.2">
      <c r="B33" s="3" t="s">
        <v>10</v>
      </c>
      <c r="F33" s="6"/>
      <c r="I33" s="4"/>
    </row>
    <row r="34" spans="2:9" ht="25.5" x14ac:dyDescent="0.2">
      <c r="B34" s="136" t="s">
        <v>255</v>
      </c>
      <c r="D34" s="138"/>
      <c r="F34" s="6"/>
      <c r="I34" s="4"/>
    </row>
    <row r="35" spans="2:9" ht="25.5" x14ac:dyDescent="0.2">
      <c r="B35" s="137" t="s">
        <v>256</v>
      </c>
      <c r="F35" s="6"/>
      <c r="I35" s="4"/>
    </row>
    <row r="36" spans="2:9" ht="12.75" x14ac:dyDescent="0.2">
      <c r="B36" s="137" t="s">
        <v>257</v>
      </c>
      <c r="F36" s="6"/>
      <c r="I36" s="4"/>
    </row>
    <row r="37" spans="2:9" ht="25.5" x14ac:dyDescent="0.2">
      <c r="B37" s="137" t="s">
        <v>258</v>
      </c>
      <c r="F37" s="6"/>
      <c r="I37" s="4"/>
    </row>
    <row r="38" spans="2:9" ht="25.5" x14ac:dyDescent="0.2">
      <c r="B38" s="137" t="s">
        <v>258</v>
      </c>
      <c r="F38" s="6"/>
      <c r="I38" s="4"/>
    </row>
    <row r="39" spans="2:9" ht="25.5" x14ac:dyDescent="0.2">
      <c r="B39" s="137" t="s">
        <v>259</v>
      </c>
      <c r="F39" s="6"/>
      <c r="I39" s="4"/>
    </row>
    <row r="40" spans="2:9" ht="12.75" x14ac:dyDescent="0.2">
      <c r="B40" s="137"/>
      <c r="F40" s="6"/>
      <c r="I40" s="4"/>
    </row>
    <row r="41" spans="2:9" ht="12.75" customHeight="1" x14ac:dyDescent="0.25">
      <c r="B41" s="8" t="s">
        <v>11</v>
      </c>
      <c r="C41" s="9"/>
      <c r="D41" s="9"/>
      <c r="E41" s="9"/>
      <c r="F41" s="9"/>
      <c r="G41" s="9"/>
      <c r="I41" s="4"/>
    </row>
    <row r="42" spans="2:9" ht="286.5" customHeight="1" x14ac:dyDescent="0.2">
      <c r="B42" s="2"/>
      <c r="C42" s="10" t="s">
        <v>262</v>
      </c>
      <c r="D42" s="6" t="s">
        <v>263</v>
      </c>
      <c r="E42" s="6" t="s">
        <v>14</v>
      </c>
      <c r="F42" s="14" t="s">
        <v>15</v>
      </c>
    </row>
    <row r="43" spans="2:9" ht="12.75" customHeight="1" x14ac:dyDescent="0.2">
      <c r="B43" s="3" t="s">
        <v>16</v>
      </c>
      <c r="C43" s="15">
        <f>SUM(C84,C90,C95,C101,C106)</f>
        <v>17941.841697100561</v>
      </c>
      <c r="D43" s="15">
        <f>SUM(D84,D90,D95,D101,D106)</f>
        <v>10038.001463763945</v>
      </c>
      <c r="E43" s="15">
        <f>SUM(E84,E90,E95,E101,E106)</f>
        <v>27979.843160864508</v>
      </c>
      <c r="F43" s="4" t="s">
        <v>17</v>
      </c>
    </row>
    <row r="44" spans="2:9" ht="12.75" customHeight="1" x14ac:dyDescent="0.2"/>
    <row r="45" spans="2:9" ht="12.75" customHeight="1" x14ac:dyDescent="0.2">
      <c r="B45" s="3" t="s">
        <v>18</v>
      </c>
      <c r="C45" s="16">
        <f>E84/E43</f>
        <v>0.91678968377876136</v>
      </c>
    </row>
    <row r="46" spans="2:9" ht="12.75" customHeight="1" x14ac:dyDescent="0.2">
      <c r="B46" s="3"/>
      <c r="C46" s="6"/>
      <c r="D46" s="6"/>
      <c r="E46" s="6"/>
      <c r="F46" s="6"/>
      <c r="G46" s="6"/>
    </row>
    <row r="47" spans="2:9" ht="12.75" customHeight="1" x14ac:dyDescent="0.2">
      <c r="B47" s="3" t="s">
        <v>19</v>
      </c>
      <c r="C47" s="6" t="s">
        <v>264</v>
      </c>
      <c r="D47" s="6" t="s">
        <v>20</v>
      </c>
      <c r="E47" s="6" t="s">
        <v>21</v>
      </c>
      <c r="F47" s="6" t="s">
        <v>22</v>
      </c>
      <c r="G47" s="6" t="s">
        <v>23</v>
      </c>
      <c r="H47" s="14"/>
    </row>
    <row r="48" spans="2:9" ht="12.75" customHeight="1" x14ac:dyDescent="0.2">
      <c r="B48" s="5" t="s">
        <v>24</v>
      </c>
      <c r="C48" s="15">
        <f>E84</f>
        <v>25651.631563628311</v>
      </c>
      <c r="D48" s="15">
        <f t="shared" ref="D48:D49" si="0">E88</f>
        <v>678.67793805944166</v>
      </c>
      <c r="E48" s="15">
        <f t="shared" ref="E48:E49" si="1">E93</f>
        <v>3146.269252089618</v>
      </c>
      <c r="F48" s="15">
        <f t="shared" ref="F48:F49" si="2">E99</f>
        <v>54.70197903116329</v>
      </c>
      <c r="G48" s="15">
        <f t="shared" ref="G48:G49" si="3">E104</f>
        <v>85.909756890360001</v>
      </c>
      <c r="H48" s="15"/>
    </row>
    <row r="49" spans="2:8" ht="12.75" customHeight="1" x14ac:dyDescent="0.2">
      <c r="B49" s="5" t="s">
        <v>25</v>
      </c>
      <c r="C49" s="17">
        <v>0</v>
      </c>
      <c r="D49" s="15">
        <f t="shared" si="0"/>
        <v>395.11577893761807</v>
      </c>
      <c r="E49" s="15">
        <f t="shared" si="1"/>
        <v>1155.1340430428934</v>
      </c>
      <c r="F49" s="15">
        <f t="shared" si="2"/>
        <v>20.08350625387461</v>
      </c>
      <c r="G49" s="15">
        <f t="shared" si="3"/>
        <v>67.014000600000003</v>
      </c>
      <c r="H49" s="15"/>
    </row>
    <row r="50" spans="2:8" ht="14.25" x14ac:dyDescent="0.2">
      <c r="B50" s="18" t="s">
        <v>26</v>
      </c>
      <c r="C50" s="19">
        <f>SUM(C48:C49)</f>
        <v>25651.631563628311</v>
      </c>
      <c r="D50" s="19">
        <f t="shared" ref="D50:G50" si="4">D48-D49</f>
        <v>283.56215912182358</v>
      </c>
      <c r="E50" s="19">
        <f t="shared" si="4"/>
        <v>1991.1352090467246</v>
      </c>
      <c r="F50" s="19">
        <f t="shared" si="4"/>
        <v>34.61847277728868</v>
      </c>
      <c r="G50" s="19">
        <f t="shared" si="4"/>
        <v>18.895756290359998</v>
      </c>
      <c r="H50" s="20" t="s">
        <v>265</v>
      </c>
    </row>
    <row r="51" spans="2:8" ht="12.75" x14ac:dyDescent="0.2">
      <c r="B51" s="3"/>
      <c r="C51" s="11"/>
      <c r="D51" s="11"/>
      <c r="E51" s="11"/>
    </row>
    <row r="52" spans="2:8" ht="17.25" thickBot="1" x14ac:dyDescent="0.3">
      <c r="B52" s="8" t="s">
        <v>27</v>
      </c>
      <c r="C52" s="9"/>
      <c r="D52" s="9"/>
      <c r="E52" s="9"/>
      <c r="F52" s="9"/>
      <c r="G52" s="9"/>
    </row>
    <row r="53" spans="2:8" ht="12.75" customHeight="1" thickTop="1" x14ac:dyDescent="0.25">
      <c r="B53" s="142"/>
      <c r="C53" s="143"/>
      <c r="D53" s="143"/>
      <c r="E53" s="143"/>
      <c r="F53" s="143"/>
      <c r="G53" s="143"/>
    </row>
    <row r="54" spans="2:8" ht="12.75" customHeight="1" x14ac:dyDescent="0.2">
      <c r="B54" s="3" t="s">
        <v>28</v>
      </c>
      <c r="C54" s="10" t="s">
        <v>262</v>
      </c>
      <c r="D54" s="6" t="s">
        <v>263</v>
      </c>
      <c r="E54" s="6" t="s">
        <v>15</v>
      </c>
    </row>
    <row r="55" spans="2:8" ht="12.75" customHeight="1" x14ac:dyDescent="0.2">
      <c r="B55" s="5" t="s">
        <v>29</v>
      </c>
      <c r="C55" s="15">
        <f>Calculations!B25</f>
        <v>60879</v>
      </c>
      <c r="D55" s="15">
        <f>Calculations!C25</f>
        <v>33943</v>
      </c>
      <c r="E55" s="17" t="str">
        <f>Calculations!E25</f>
        <v>L</v>
      </c>
    </row>
    <row r="56" spans="2:8" ht="12.75" customHeight="1" x14ac:dyDescent="0.2">
      <c r="B56" s="12" t="s">
        <v>30</v>
      </c>
      <c r="C56" s="19">
        <f>Calculations!B26</f>
        <v>13528.666666666666</v>
      </c>
      <c r="D56" s="19">
        <f>Calculations!C26</f>
        <v>7542.8888888888887</v>
      </c>
      <c r="E56" s="21" t="str">
        <f>Calculations!E26</f>
        <v>Jugs</v>
      </c>
    </row>
    <row r="57" spans="2:8" ht="12.75" customHeight="1" x14ac:dyDescent="0.2">
      <c r="B57" s="2"/>
    </row>
    <row r="58" spans="2:8" ht="12.75" customHeight="1" x14ac:dyDescent="0.2">
      <c r="B58" s="3" t="s">
        <v>31</v>
      </c>
    </row>
    <row r="59" spans="2:8" ht="12.75" customHeight="1" x14ac:dyDescent="0.2">
      <c r="B59" s="2" t="str">
        <f>Calculations!A135</f>
        <v>Annual amount of wooden pallets sent to waste management</v>
      </c>
      <c r="C59" s="10" t="s">
        <v>262</v>
      </c>
      <c r="D59" s="6" t="s">
        <v>263</v>
      </c>
      <c r="E59" s="22" t="str">
        <f>Calculations!D135</f>
        <v>Total</v>
      </c>
      <c r="F59" s="22" t="str">
        <f>Calculations!E135</f>
        <v>Unit</v>
      </c>
      <c r="G59" s="6"/>
    </row>
    <row r="60" spans="2:8" ht="12.75" customHeight="1" x14ac:dyDescent="0.2">
      <c r="B60" s="2" t="str">
        <f>Calculations!A136</f>
        <v>Reference case</v>
      </c>
      <c r="C60" s="23">
        <f>Calculations!B136</f>
        <v>7.495296399591</v>
      </c>
      <c r="D60" s="23">
        <f>Calculations!C136</f>
        <v>4.1789918640469992</v>
      </c>
      <c r="E60" s="23">
        <f>Calculations!D136</f>
        <v>11.674288263637999</v>
      </c>
      <c r="F60" s="23" t="str">
        <f>Calculations!E136</f>
        <v>tonne</v>
      </c>
    </row>
    <row r="61" spans="2:8" ht="12.75" customHeight="1" x14ac:dyDescent="0.2">
      <c r="B61" s="2" t="str">
        <f>Calculations!A137</f>
        <v>Solution case</v>
      </c>
      <c r="C61" s="23">
        <f>Calculations!B137</f>
        <v>2.7520961062466669</v>
      </c>
      <c r="D61" s="23">
        <f>Calculations!C137</f>
        <v>1.5340493953400001</v>
      </c>
      <c r="E61" s="23">
        <f>Calculations!D137</f>
        <v>4.2861455015866667</v>
      </c>
      <c r="F61" s="23" t="str">
        <f>Calculations!E137</f>
        <v>tonne</v>
      </c>
    </row>
    <row r="62" spans="2:8" ht="12.75" customHeight="1" x14ac:dyDescent="0.2">
      <c r="B62" s="12" t="s">
        <v>32</v>
      </c>
      <c r="C62" s="24">
        <f>Calculations!B138</f>
        <v>4.7432002933443336</v>
      </c>
      <c r="D62" s="24">
        <f>Calculations!C138</f>
        <v>2.6449424687069989</v>
      </c>
      <c r="E62" s="24">
        <f>Calculations!D138</f>
        <v>7.3881427620513325</v>
      </c>
      <c r="F62" s="24" t="str">
        <f>Calculations!E138</f>
        <v>tonne</v>
      </c>
    </row>
    <row r="63" spans="2:8" ht="12.75" customHeight="1" x14ac:dyDescent="0.2">
      <c r="B63" s="2"/>
    </row>
    <row r="64" spans="2:8" ht="12.75" customHeight="1" x14ac:dyDescent="0.2">
      <c r="B64" s="3" t="s">
        <v>33</v>
      </c>
    </row>
    <row r="65" spans="2:7" ht="12.75" customHeight="1" x14ac:dyDescent="0.2">
      <c r="B65" s="2" t="str">
        <f>Calculations!A149</f>
        <v>Reference Case: 
Annual amount of 4.5L plastic jugs sent to waste management</v>
      </c>
      <c r="D65" s="10" t="s">
        <v>262</v>
      </c>
      <c r="E65" s="6" t="s">
        <v>263</v>
      </c>
      <c r="F65" s="6" t="str">
        <f>Calculations!E149</f>
        <v>Total</v>
      </c>
      <c r="G65" s="6" t="s">
        <v>15</v>
      </c>
    </row>
    <row r="66" spans="2:7" ht="12.75" customHeight="1" x14ac:dyDescent="0.2">
      <c r="B66" s="2" t="str">
        <f>Calculations!A150</f>
        <v>Waste Treatment Scenario</v>
      </c>
      <c r="C66" s="17" t="str">
        <f>Calculations!B150</f>
        <v>Assumed Split (Custom Input)</v>
      </c>
      <c r="D66" s="4" t="s">
        <v>34</v>
      </c>
      <c r="E66" s="4" t="s">
        <v>34</v>
      </c>
    </row>
    <row r="67" spans="2:7" ht="12.75" customHeight="1" x14ac:dyDescent="0.2">
      <c r="B67" s="2" t="str">
        <f>Calculations!A151</f>
        <v>Landfill</v>
      </c>
      <c r="C67" s="25">
        <f>Calculations!B151</f>
        <v>1</v>
      </c>
      <c r="D67" s="23">
        <f>Calculations!C151/1000</f>
        <v>6.1400820000000005</v>
      </c>
      <c r="E67" s="23">
        <f>Calculations!D151/1000</f>
        <v>3.4233939999999996</v>
      </c>
      <c r="F67" s="23">
        <f>Calculations!E151/1000</f>
        <v>9.5644760000000009</v>
      </c>
      <c r="G67" s="17" t="s">
        <v>35</v>
      </c>
    </row>
    <row r="68" spans="2:7" ht="12.75" customHeight="1" x14ac:dyDescent="0.2">
      <c r="B68" s="2" t="str">
        <f>Calculations!A152</f>
        <v>Recycling</v>
      </c>
      <c r="C68" s="25">
        <f>Calculations!B152</f>
        <v>0</v>
      </c>
      <c r="D68" s="26">
        <f>Calculations!C152</f>
        <v>0</v>
      </c>
      <c r="E68" s="26">
        <f>Calculations!D152</f>
        <v>0</v>
      </c>
      <c r="F68" s="26">
        <f>Calculations!E152</f>
        <v>0</v>
      </c>
      <c r="G68" s="17" t="s">
        <v>35</v>
      </c>
    </row>
    <row r="69" spans="2:7" ht="12.75" customHeight="1" x14ac:dyDescent="0.2">
      <c r="B69" s="2"/>
    </row>
    <row r="70" spans="2:7" ht="12.75" customHeight="1" x14ac:dyDescent="0.2">
      <c r="B70" s="2" t="str">
        <f>Calculations!A154</f>
        <v>Solution Case: 
Annual amount of 200L barrels sent to waste management</v>
      </c>
      <c r="D70" s="10" t="s">
        <v>262</v>
      </c>
      <c r="E70" s="6" t="s">
        <v>263</v>
      </c>
      <c r="F70" s="6" t="str">
        <f>Calculations!E154</f>
        <v>Total</v>
      </c>
      <c r="G70" s="6" t="s">
        <v>15</v>
      </c>
    </row>
    <row r="71" spans="2:7" ht="12.75" customHeight="1" x14ac:dyDescent="0.2">
      <c r="B71" s="2" t="str">
        <f>Calculations!A155</f>
        <v>Waste Treatment Scenario</v>
      </c>
      <c r="C71" s="17" t="str">
        <f>Calculations!B155</f>
        <v>Assumed Split (Custom Input)</v>
      </c>
      <c r="D71" s="4" t="s">
        <v>34</v>
      </c>
      <c r="E71" s="4" t="s">
        <v>34</v>
      </c>
    </row>
    <row r="72" spans="2:7" ht="12.75" customHeight="1" x14ac:dyDescent="0.2">
      <c r="B72" s="2" t="str">
        <f>Calculations!A156</f>
        <v>Landfill</v>
      </c>
      <c r="C72" s="25">
        <f>Calculations!B156</f>
        <v>1</v>
      </c>
      <c r="D72" s="23">
        <f>Calculations!C156/1000</f>
        <v>4.79</v>
      </c>
      <c r="E72" s="23">
        <f>Calculations!D156/1000</f>
        <v>2.67</v>
      </c>
      <c r="F72" s="23">
        <f>Calculations!E156/1000</f>
        <v>7.4610000000000003</v>
      </c>
      <c r="G72" s="17" t="s">
        <v>35</v>
      </c>
    </row>
    <row r="73" spans="2:7" ht="12.75" customHeight="1" x14ac:dyDescent="0.2">
      <c r="B73" s="2" t="str">
        <f>Calculations!A157</f>
        <v>Recycling</v>
      </c>
      <c r="C73" s="25">
        <f>Calculations!B157</f>
        <v>0</v>
      </c>
      <c r="D73" s="17">
        <f>Calculations!C157</f>
        <v>0</v>
      </c>
      <c r="E73" s="17">
        <f>Calculations!D157</f>
        <v>0</v>
      </c>
      <c r="F73" s="26">
        <f>Calculations!E157</f>
        <v>0</v>
      </c>
      <c r="G73" s="17" t="s">
        <v>35</v>
      </c>
    </row>
    <row r="74" spans="2:7" ht="12.75" customHeight="1" x14ac:dyDescent="0.2">
      <c r="B74" s="2"/>
      <c r="D74" s="10" t="s">
        <v>262</v>
      </c>
      <c r="E74" s="6" t="s">
        <v>263</v>
      </c>
      <c r="F74" s="6" t="s">
        <v>14</v>
      </c>
      <c r="G74" s="6" t="s">
        <v>15</v>
      </c>
    </row>
    <row r="75" spans="2:7" ht="12.75" customHeight="1" x14ac:dyDescent="0.2">
      <c r="B75" s="12" t="s">
        <v>36</v>
      </c>
      <c r="C75" s="21"/>
      <c r="D75" s="24">
        <f t="shared" ref="D75:F75" si="5">SUM(D67:D68)-SUM(D72:D73)</f>
        <v>1.3500820000000004</v>
      </c>
      <c r="E75" s="24">
        <f t="shared" si="5"/>
        <v>0.75339399999999968</v>
      </c>
      <c r="F75" s="27">
        <f t="shared" si="5"/>
        <v>2.1034760000000006</v>
      </c>
      <c r="G75" s="21" t="s">
        <v>35</v>
      </c>
    </row>
    <row r="76" spans="2:7" ht="12.75" customHeight="1" x14ac:dyDescent="0.2">
      <c r="B76" s="2"/>
    </row>
    <row r="77" spans="2:7" ht="12.75" customHeight="1" x14ac:dyDescent="0.25">
      <c r="B77" s="8" t="s">
        <v>37</v>
      </c>
      <c r="C77" s="9"/>
      <c r="D77" s="9"/>
      <c r="E77" s="9"/>
      <c r="F77" s="9"/>
      <c r="G77" s="9"/>
    </row>
    <row r="78" spans="2:7" ht="12.75" customHeight="1" x14ac:dyDescent="0.2">
      <c r="B78" s="2"/>
    </row>
    <row r="79" spans="2:7" ht="12.75" customHeight="1" x14ac:dyDescent="0.25">
      <c r="B79" s="28" t="s">
        <v>38</v>
      </c>
      <c r="C79" s="29"/>
      <c r="D79" s="29"/>
      <c r="E79" s="29"/>
      <c r="F79" s="29"/>
      <c r="G79" s="29"/>
    </row>
    <row r="80" spans="2:7" ht="12.75" customHeight="1" x14ac:dyDescent="0.2">
      <c r="B80" s="3" t="s">
        <v>39</v>
      </c>
      <c r="C80" s="6" t="s">
        <v>40</v>
      </c>
      <c r="D80" s="6" t="str">
        <f>Calculations!E68</f>
        <v>Unit</v>
      </c>
    </row>
    <row r="81" spans="2:7" ht="12.75" customHeight="1" x14ac:dyDescent="0.2">
      <c r="B81" s="5" t="s">
        <v>41</v>
      </c>
      <c r="C81" s="15">
        <f>Calculations!B69</f>
        <v>0.47341708924457981</v>
      </c>
      <c r="D81" s="15" t="str">
        <f>Calculations!E69</f>
        <v>kgCO2e</v>
      </c>
      <c r="E81" s="15"/>
    </row>
    <row r="82" spans="2:7" ht="12.75" customHeight="1" x14ac:dyDescent="0.2">
      <c r="B82" s="5"/>
      <c r="C82" s="15"/>
      <c r="D82" s="15"/>
      <c r="E82" s="15"/>
    </row>
    <row r="83" spans="2:7" ht="12.75" customHeight="1" x14ac:dyDescent="0.2">
      <c r="B83" s="2"/>
      <c r="C83" s="10" t="s">
        <v>262</v>
      </c>
      <c r="D83" s="6" t="s">
        <v>263</v>
      </c>
      <c r="E83" s="30" t="s">
        <v>14</v>
      </c>
      <c r="F83" s="6" t="s">
        <v>15</v>
      </c>
    </row>
    <row r="84" spans="2:7" ht="12.75" customHeight="1" x14ac:dyDescent="0.2">
      <c r="B84" s="3" t="s">
        <v>42</v>
      </c>
      <c r="C84" s="15">
        <f>Calculations!B70</f>
        <v>16469.233700640441</v>
      </c>
      <c r="D84" s="15">
        <f>Calculations!C70</f>
        <v>9182.3978629878693</v>
      </c>
      <c r="E84" s="15">
        <f>Calculations!D70</f>
        <v>25651.631563628311</v>
      </c>
      <c r="F84" s="4" t="str">
        <f>Calculations!E70</f>
        <v>kgCO2e</v>
      </c>
    </row>
    <row r="85" spans="2:7" ht="12.75" customHeight="1" x14ac:dyDescent="0.2">
      <c r="B85" s="2"/>
      <c r="C85" s="15"/>
      <c r="D85" s="15"/>
      <c r="E85" s="15"/>
    </row>
    <row r="86" spans="2:7" ht="12.75" customHeight="1" x14ac:dyDescent="0.25">
      <c r="B86" s="28" t="s">
        <v>43</v>
      </c>
      <c r="C86" s="31"/>
      <c r="D86" s="31"/>
      <c r="E86" s="31"/>
      <c r="F86" s="29"/>
      <c r="G86" s="29"/>
    </row>
    <row r="87" spans="2:7" ht="12.75" customHeight="1" x14ac:dyDescent="0.2">
      <c r="B87" s="3" t="s">
        <v>44</v>
      </c>
      <c r="C87" s="10" t="s">
        <v>262</v>
      </c>
      <c r="D87" s="6" t="s">
        <v>263</v>
      </c>
      <c r="E87" s="30" t="s">
        <v>14</v>
      </c>
      <c r="F87" s="6" t="s">
        <v>15</v>
      </c>
    </row>
    <row r="88" spans="2:7" ht="12.75" customHeight="1" x14ac:dyDescent="0.2">
      <c r="B88" s="32" t="str">
        <f>Calculations!A117</f>
        <v>Reference case</v>
      </c>
      <c r="C88" s="15">
        <f>Calculations!C119</f>
        <v>382.86435504193076</v>
      </c>
      <c r="D88" s="15">
        <f>Calculations!D119</f>
        <v>295.81358301751095</v>
      </c>
      <c r="E88" s="15">
        <f>Calculations!$E$119</f>
        <v>678.67793805944166</v>
      </c>
      <c r="F88" s="17" t="str">
        <f>Calculations!F119</f>
        <v>kgCO2e</v>
      </c>
    </row>
    <row r="89" spans="2:7" ht="12.75" customHeight="1" x14ac:dyDescent="0.2">
      <c r="B89" s="32" t="str">
        <f>Calculations!A120</f>
        <v>Solution case</v>
      </c>
      <c r="C89" s="15">
        <f>Calculations!C122</f>
        <v>222.92162321686578</v>
      </c>
      <c r="D89" s="15">
        <f>Calculations!D122</f>
        <v>172.19415572075229</v>
      </c>
      <c r="E89" s="15">
        <f>Calculations!$E$122</f>
        <v>395.11577893761807</v>
      </c>
      <c r="F89" s="17" t="str">
        <f>Calculations!F122</f>
        <v>kgCO2e</v>
      </c>
    </row>
    <row r="90" spans="2:7" ht="12.75" customHeight="1" x14ac:dyDescent="0.2">
      <c r="B90" s="5" t="str">
        <f>Calculations!A123</f>
        <v>Site-Level Annual Saving in Transport Emissions</v>
      </c>
      <c r="C90" s="15">
        <f>Calculations!C123</f>
        <v>159.94273182506498</v>
      </c>
      <c r="D90" s="15">
        <f>Calculations!D123</f>
        <v>123.61942729675866</v>
      </c>
      <c r="E90" s="15">
        <f>Calculations!$E$123</f>
        <v>283.56215912182364</v>
      </c>
      <c r="F90" s="4" t="str">
        <f>Calculations!F123</f>
        <v>kgCO2e</v>
      </c>
    </row>
    <row r="91" spans="2:7" ht="12.75" customHeight="1" x14ac:dyDescent="0.2">
      <c r="B91" s="2"/>
      <c r="C91" s="15"/>
      <c r="D91" s="15"/>
      <c r="E91" s="15"/>
    </row>
    <row r="92" spans="2:7" ht="12.75" customHeight="1" x14ac:dyDescent="0.2">
      <c r="B92" s="3" t="s">
        <v>45</v>
      </c>
      <c r="C92" s="10" t="s">
        <v>262</v>
      </c>
      <c r="D92" s="6" t="s">
        <v>263</v>
      </c>
      <c r="E92" s="30" t="str">
        <f>Calculations!D126</f>
        <v>Total</v>
      </c>
      <c r="F92" s="6" t="str">
        <f>Calculations!E126</f>
        <v>Unit</v>
      </c>
    </row>
    <row r="93" spans="2:7" ht="12.75" customHeight="1" x14ac:dyDescent="0.2">
      <c r="B93" s="2" t="str">
        <f>Calculations!A127</f>
        <v>Reference case</v>
      </c>
      <c r="C93" s="15">
        <f>Calculations!B127</f>
        <v>2020.0135601227971</v>
      </c>
      <c r="D93" s="15">
        <f>Calculations!C127</f>
        <v>1126.2556919668209</v>
      </c>
      <c r="E93" s="15">
        <f>Calculations!D127</f>
        <v>3146.269252089618</v>
      </c>
      <c r="F93" s="17" t="str">
        <f>Calculations!E127</f>
        <v>kgCO2e</v>
      </c>
    </row>
    <row r="94" spans="2:7" ht="12.75" customHeight="1" x14ac:dyDescent="0.2">
      <c r="B94" s="2" t="str">
        <f>Calculations!A128</f>
        <v>Solution case</v>
      </c>
      <c r="C94" s="15">
        <f>Calculations!B128</f>
        <v>741.70134935327872</v>
      </c>
      <c r="D94" s="15">
        <f>Calculations!C128</f>
        <v>413.43269368961467</v>
      </c>
      <c r="E94" s="15">
        <f>Calculations!D128</f>
        <v>1155.1340430428934</v>
      </c>
      <c r="F94" s="17" t="str">
        <f>Calculations!E128</f>
        <v>kgCO2e</v>
      </c>
    </row>
    <row r="95" spans="2:7" ht="12.75" customHeight="1" x14ac:dyDescent="0.2">
      <c r="B95" s="5" t="str">
        <f>Calculations!A129</f>
        <v>Site-Level Annual Saving in Transit Packaging (Wooden Pallets)</v>
      </c>
      <c r="C95" s="15">
        <f>Calculations!B129</f>
        <v>1278.3122107695185</v>
      </c>
      <c r="D95" s="15">
        <f>Calculations!C129</f>
        <v>712.82299827720624</v>
      </c>
      <c r="E95" s="15">
        <f>Calculations!D129</f>
        <v>1991.1352090467249</v>
      </c>
      <c r="F95" s="4" t="str">
        <f>Calculations!E129</f>
        <v>kgCO2e</v>
      </c>
    </row>
    <row r="96" spans="2:7" ht="12.75" customHeight="1" x14ac:dyDescent="0.2">
      <c r="B96" s="2"/>
      <c r="C96" s="15"/>
      <c r="D96" s="15"/>
      <c r="E96" s="15"/>
    </row>
    <row r="97" spans="2:7" ht="12.75" customHeight="1" x14ac:dyDescent="0.25">
      <c r="B97" s="28" t="s">
        <v>46</v>
      </c>
      <c r="C97" s="31"/>
      <c r="D97" s="31"/>
      <c r="E97" s="31"/>
      <c r="F97" s="29"/>
      <c r="G97" s="29"/>
    </row>
    <row r="98" spans="2:7" ht="12.75" customHeight="1" x14ac:dyDescent="0.2">
      <c r="B98" s="3" t="s">
        <v>47</v>
      </c>
      <c r="C98" s="10" t="s">
        <v>262</v>
      </c>
      <c r="D98" s="6" t="s">
        <v>263</v>
      </c>
      <c r="E98" s="30" t="str">
        <f>Calculations!D143</f>
        <v>Total</v>
      </c>
      <c r="F98" s="6" t="str">
        <f>Calculations!E143</f>
        <v>Unit</v>
      </c>
    </row>
    <row r="99" spans="2:7" ht="12.75" customHeight="1" x14ac:dyDescent="0.2">
      <c r="B99" s="2" t="str">
        <f>Calculations!A144</f>
        <v>Reference case</v>
      </c>
      <c r="C99" s="15">
        <f>Calculations!B144</f>
        <v>35.120560433635553</v>
      </c>
      <c r="D99" s="15">
        <f>Calculations!C144</f>
        <v>19.58141859752774</v>
      </c>
      <c r="E99" s="15">
        <f>Calculations!D144</f>
        <v>54.70197903116329</v>
      </c>
      <c r="F99" s="17" t="str">
        <f>Calculations!E144</f>
        <v>kgCO2e</v>
      </c>
    </row>
    <row r="100" spans="2:7" ht="12.75" customHeight="1" x14ac:dyDescent="0.2">
      <c r="B100" s="2" t="str">
        <f>Calculations!A145</f>
        <v>Solution case</v>
      </c>
      <c r="C100" s="15">
        <f>Calculations!B145</f>
        <v>12.89544168311788</v>
      </c>
      <c r="D100" s="15">
        <f>Calculations!C145</f>
        <v>7.1880645707567306</v>
      </c>
      <c r="E100" s="15">
        <f>Calculations!D145</f>
        <v>20.08350625387461</v>
      </c>
      <c r="F100" s="17" t="str">
        <f>Calculations!E145</f>
        <v>kgCO2e</v>
      </c>
    </row>
    <row r="101" spans="2:7" ht="12.75" customHeight="1" x14ac:dyDescent="0.2">
      <c r="B101" s="5" t="str">
        <f>Calculations!A146</f>
        <v>Site-Level Annual Saving in Waste Management of Pallets</v>
      </c>
      <c r="C101" s="15">
        <f>Calculations!B146</f>
        <v>22.225118750517673</v>
      </c>
      <c r="D101" s="15">
        <f>Calculations!C146</f>
        <v>12.393354026771011</v>
      </c>
      <c r="E101" s="15">
        <f>Calculations!D146</f>
        <v>34.618472777288687</v>
      </c>
      <c r="F101" s="4" t="str">
        <f>Calculations!E146</f>
        <v>kgCO2e</v>
      </c>
    </row>
    <row r="102" spans="2:7" ht="12.75" customHeight="1" x14ac:dyDescent="0.2">
      <c r="B102" s="2"/>
      <c r="C102" s="15"/>
      <c r="D102" s="15"/>
      <c r="E102" s="15"/>
    </row>
    <row r="103" spans="2:7" ht="12.75" customHeight="1" x14ac:dyDescent="0.2">
      <c r="B103" s="3" t="str">
        <f>Calculations!A174</f>
        <v>Site-Level Annual Saving in Waste Management of Plastics</v>
      </c>
      <c r="C103" s="10" t="s">
        <v>262</v>
      </c>
      <c r="D103" s="6" t="s">
        <v>263</v>
      </c>
      <c r="E103" s="30" t="str">
        <f>Calculations!D174</f>
        <v>Total</v>
      </c>
      <c r="F103" s="6" t="str">
        <f>Calculations!E174</f>
        <v>Unit</v>
      </c>
    </row>
    <row r="104" spans="2:7" ht="12.75" customHeight="1" x14ac:dyDescent="0.2">
      <c r="B104" s="5" t="s">
        <v>24</v>
      </c>
      <c r="C104" s="15">
        <f>Calculations!B167</f>
        <v>55.157032015020008</v>
      </c>
      <c r="D104" s="15">
        <f>Calculations!C167</f>
        <v>30.752724875339997</v>
      </c>
      <c r="E104" s="15">
        <f>Calculations!D167</f>
        <v>85.909756890360001</v>
      </c>
      <c r="F104" s="17" t="str">
        <f>Calculations!E175</f>
        <v>kgCO2e</v>
      </c>
    </row>
    <row r="105" spans="2:7" ht="12.75" customHeight="1" x14ac:dyDescent="0.2">
      <c r="B105" s="5" t="s">
        <v>25</v>
      </c>
      <c r="C105" s="15">
        <f>Calculations!B172</f>
        <v>43.029096899999999</v>
      </c>
      <c r="D105" s="15">
        <f>Calculations!C172</f>
        <v>23.9849037</v>
      </c>
      <c r="E105" s="15">
        <f>Calculations!D172</f>
        <v>67.014000600000003</v>
      </c>
      <c r="F105" s="17" t="str">
        <f>Calculations!E176</f>
        <v>kgCO2e</v>
      </c>
    </row>
    <row r="106" spans="2:7" ht="12.75" customHeight="1" x14ac:dyDescent="0.2">
      <c r="B106" s="5" t="s">
        <v>48</v>
      </c>
      <c r="C106" s="15">
        <f>Calculations!B177</f>
        <v>12.127935115020009</v>
      </c>
      <c r="D106" s="15">
        <f>Calculations!C177</f>
        <v>6.7678211753399964</v>
      </c>
      <c r="E106" s="15">
        <f>Calculations!D177</f>
        <v>18.895756290360005</v>
      </c>
      <c r="F106" s="4" t="str">
        <f>Calculations!E177</f>
        <v>kgCO2e</v>
      </c>
    </row>
    <row r="107" spans="2:7" ht="12.75" customHeight="1" x14ac:dyDescent="0.2">
      <c r="B107" s="2"/>
    </row>
    <row r="108" spans="2:7" ht="12.75" customHeight="1" x14ac:dyDescent="0.2">
      <c r="B108" s="2"/>
    </row>
    <row r="109" spans="2:7" ht="12.75" customHeight="1" x14ac:dyDescent="0.2">
      <c r="B109" s="2"/>
    </row>
    <row r="110" spans="2:7" ht="12.75" customHeight="1" x14ac:dyDescent="0.2">
      <c r="B110" s="2"/>
    </row>
    <row r="111" spans="2:7" ht="12.75" customHeight="1" x14ac:dyDescent="0.2">
      <c r="B111" s="2"/>
    </row>
    <row r="112" spans="2:7" ht="12.75" customHeight="1" x14ac:dyDescent="0.2">
      <c r="B112" s="2"/>
    </row>
    <row r="113" spans="2:2" ht="12.75" customHeight="1" x14ac:dyDescent="0.2">
      <c r="B113" s="2"/>
    </row>
    <row r="114" spans="2:2" ht="12.75" customHeight="1" x14ac:dyDescent="0.2">
      <c r="B114" s="2"/>
    </row>
    <row r="115" spans="2:2" ht="12.75" customHeight="1" x14ac:dyDescent="0.2">
      <c r="B115" s="2"/>
    </row>
    <row r="116" spans="2:2" ht="12.75" customHeight="1" x14ac:dyDescent="0.2">
      <c r="B116" s="2"/>
    </row>
    <row r="117" spans="2:2" ht="12.75" customHeight="1" x14ac:dyDescent="0.2">
      <c r="B117" s="2"/>
    </row>
    <row r="118" spans="2:2" ht="12.75" customHeight="1" x14ac:dyDescent="0.2">
      <c r="B118" s="2"/>
    </row>
    <row r="119" spans="2:2" ht="12.75" customHeight="1" x14ac:dyDescent="0.2">
      <c r="B119" s="2"/>
    </row>
    <row r="120" spans="2:2" ht="12.75" customHeight="1" x14ac:dyDescent="0.2">
      <c r="B120" s="2"/>
    </row>
    <row r="121" spans="2:2" ht="12.75" customHeight="1" x14ac:dyDescent="0.2">
      <c r="B121" s="2"/>
    </row>
    <row r="122" spans="2:2" ht="12.75" customHeight="1" x14ac:dyDescent="0.2">
      <c r="B122" s="2"/>
    </row>
    <row r="123" spans="2:2" ht="12.75" customHeight="1" x14ac:dyDescent="0.2">
      <c r="B123" s="2"/>
    </row>
    <row r="124" spans="2:2" ht="12.75" customHeight="1" x14ac:dyDescent="0.2">
      <c r="B124" s="2"/>
    </row>
    <row r="125" spans="2:2" ht="12.75" customHeight="1" x14ac:dyDescent="0.2">
      <c r="B125" s="2"/>
    </row>
    <row r="126" spans="2:2" ht="12.75" customHeight="1" x14ac:dyDescent="0.2">
      <c r="B126" s="2"/>
    </row>
    <row r="127" spans="2:2" ht="12.75" customHeight="1" x14ac:dyDescent="0.2">
      <c r="B127" s="2"/>
    </row>
    <row r="128" spans="2:2" ht="12.75" customHeight="1" x14ac:dyDescent="0.2">
      <c r="B128" s="2"/>
    </row>
    <row r="129" spans="2:2" ht="12.75" customHeight="1" x14ac:dyDescent="0.2">
      <c r="B129" s="2"/>
    </row>
    <row r="130" spans="2:2" ht="12.75" customHeight="1" x14ac:dyDescent="0.2">
      <c r="B130" s="2"/>
    </row>
    <row r="131" spans="2:2" ht="12.75" customHeight="1" x14ac:dyDescent="0.2">
      <c r="B131" s="2"/>
    </row>
    <row r="132" spans="2:2" ht="12.75" customHeight="1" x14ac:dyDescent="0.2">
      <c r="B132" s="2"/>
    </row>
    <row r="133" spans="2:2" ht="12.75" customHeight="1" x14ac:dyDescent="0.2">
      <c r="B133" s="2"/>
    </row>
    <row r="134" spans="2:2" ht="12.75" customHeight="1" x14ac:dyDescent="0.2">
      <c r="B134" s="2"/>
    </row>
    <row r="135" spans="2:2" ht="12.75" customHeight="1" x14ac:dyDescent="0.2">
      <c r="B135" s="2"/>
    </row>
    <row r="136" spans="2:2" ht="12.75" customHeight="1" x14ac:dyDescent="0.2">
      <c r="B136" s="2"/>
    </row>
    <row r="137" spans="2:2" ht="12.75" customHeight="1" x14ac:dyDescent="0.2">
      <c r="B137" s="2"/>
    </row>
    <row r="138" spans="2:2" ht="12.75" customHeight="1" x14ac:dyDescent="0.2">
      <c r="B138" s="2"/>
    </row>
    <row r="139" spans="2:2" ht="12.75" customHeight="1" x14ac:dyDescent="0.2">
      <c r="B139" s="2"/>
    </row>
    <row r="140" spans="2:2" ht="12.75" customHeight="1" x14ac:dyDescent="0.2">
      <c r="B140" s="2"/>
    </row>
    <row r="141" spans="2:2" ht="12.75" customHeight="1" x14ac:dyDescent="0.2">
      <c r="B141" s="2"/>
    </row>
    <row r="142" spans="2:2" ht="12.75" customHeight="1" x14ac:dyDescent="0.2">
      <c r="B142" s="2"/>
    </row>
    <row r="143" spans="2:2" ht="12.75" customHeight="1" x14ac:dyDescent="0.2">
      <c r="B143" s="2"/>
    </row>
    <row r="144" spans="2:2" ht="12.75" customHeight="1" x14ac:dyDescent="0.2">
      <c r="B144" s="2"/>
    </row>
    <row r="145" spans="2:2" ht="12.75" customHeight="1" x14ac:dyDescent="0.2">
      <c r="B145" s="2"/>
    </row>
    <row r="146" spans="2:2" ht="12.75" customHeight="1" x14ac:dyDescent="0.2">
      <c r="B146" s="2"/>
    </row>
    <row r="147" spans="2:2" ht="12.75" customHeight="1" x14ac:dyDescent="0.2">
      <c r="B147" s="2"/>
    </row>
    <row r="148" spans="2:2" ht="12.75" customHeight="1" x14ac:dyDescent="0.2">
      <c r="B148" s="2"/>
    </row>
    <row r="149" spans="2:2" ht="12.75" customHeight="1" x14ac:dyDescent="0.2">
      <c r="B149" s="2"/>
    </row>
    <row r="150" spans="2:2" ht="12.75" customHeight="1" x14ac:dyDescent="0.2">
      <c r="B150" s="2"/>
    </row>
    <row r="151" spans="2:2" ht="12.75" customHeight="1" x14ac:dyDescent="0.2">
      <c r="B151" s="2"/>
    </row>
    <row r="152" spans="2:2" ht="12.75" customHeight="1" x14ac:dyDescent="0.2">
      <c r="B152" s="2"/>
    </row>
    <row r="153" spans="2:2" ht="12.75" customHeight="1" x14ac:dyDescent="0.2">
      <c r="B153" s="2"/>
    </row>
    <row r="154" spans="2:2" ht="12.75" customHeight="1" x14ac:dyDescent="0.2">
      <c r="B154" s="2"/>
    </row>
    <row r="155" spans="2:2" ht="12.75" customHeight="1" x14ac:dyDescent="0.2">
      <c r="B155" s="2"/>
    </row>
    <row r="156" spans="2:2" ht="12.75" customHeight="1" x14ac:dyDescent="0.2">
      <c r="B156" s="2"/>
    </row>
    <row r="157" spans="2:2" ht="12.75" customHeight="1" x14ac:dyDescent="0.2">
      <c r="B157" s="2"/>
    </row>
    <row r="158" spans="2:2" ht="12.75" customHeight="1" x14ac:dyDescent="0.2">
      <c r="B158" s="2"/>
    </row>
    <row r="159" spans="2:2" ht="12.75" customHeight="1" x14ac:dyDescent="0.2">
      <c r="B159" s="2"/>
    </row>
    <row r="160" spans="2:2" ht="12.75" customHeight="1" x14ac:dyDescent="0.2">
      <c r="B160" s="2"/>
    </row>
    <row r="161" spans="2:2" ht="12.75" customHeight="1" x14ac:dyDescent="0.2">
      <c r="B161" s="2"/>
    </row>
    <row r="162" spans="2:2" ht="12.75" customHeight="1" x14ac:dyDescent="0.2">
      <c r="B162" s="2"/>
    </row>
    <row r="163" spans="2:2" ht="12.75" customHeight="1" x14ac:dyDescent="0.2">
      <c r="B163" s="2"/>
    </row>
    <row r="164" spans="2:2" ht="12.75" customHeight="1" x14ac:dyDescent="0.2">
      <c r="B164" s="2"/>
    </row>
    <row r="165" spans="2:2" ht="12.75" customHeight="1" x14ac:dyDescent="0.2">
      <c r="B165" s="2"/>
    </row>
    <row r="166" spans="2:2" ht="12.75" customHeight="1" x14ac:dyDescent="0.2">
      <c r="B166" s="2"/>
    </row>
    <row r="167" spans="2:2" ht="12.75" customHeight="1" x14ac:dyDescent="0.2">
      <c r="B167" s="2"/>
    </row>
    <row r="168" spans="2:2" ht="12.75" customHeight="1" x14ac:dyDescent="0.2">
      <c r="B168" s="2"/>
    </row>
    <row r="169" spans="2:2" ht="12.75" customHeight="1" x14ac:dyDescent="0.2">
      <c r="B169" s="2"/>
    </row>
    <row r="170" spans="2:2" ht="12.75" customHeight="1" x14ac:dyDescent="0.2">
      <c r="B170" s="2"/>
    </row>
    <row r="171" spans="2:2" ht="12.75" customHeight="1" x14ac:dyDescent="0.2">
      <c r="B171" s="2"/>
    </row>
    <row r="172" spans="2:2" ht="12.75" customHeight="1" x14ac:dyDescent="0.2">
      <c r="B172" s="2"/>
    </row>
    <row r="173" spans="2:2" ht="12.75" customHeight="1" x14ac:dyDescent="0.2">
      <c r="B173" s="2"/>
    </row>
    <row r="174" spans="2:2" ht="12.75" customHeight="1" x14ac:dyDescent="0.2">
      <c r="B174" s="2"/>
    </row>
    <row r="175" spans="2:2" ht="12.75" customHeight="1" x14ac:dyDescent="0.2">
      <c r="B175" s="2"/>
    </row>
    <row r="176" spans="2:2" ht="12.75" customHeight="1" x14ac:dyDescent="0.2">
      <c r="B176" s="2"/>
    </row>
    <row r="177" spans="2:2" ht="12.75" customHeight="1" x14ac:dyDescent="0.2">
      <c r="B177" s="2"/>
    </row>
    <row r="178" spans="2:2" ht="12.75" customHeight="1" x14ac:dyDescent="0.2">
      <c r="B178" s="2"/>
    </row>
    <row r="179" spans="2:2" ht="12.75" customHeight="1" x14ac:dyDescent="0.2">
      <c r="B179" s="2"/>
    </row>
    <row r="180" spans="2:2" ht="12.75" customHeight="1" x14ac:dyDescent="0.2">
      <c r="B180" s="2"/>
    </row>
    <row r="181" spans="2:2" ht="12.75" customHeight="1" x14ac:dyDescent="0.2">
      <c r="B181" s="2"/>
    </row>
    <row r="182" spans="2:2" ht="12.75" customHeight="1" x14ac:dyDescent="0.2">
      <c r="B182" s="2"/>
    </row>
    <row r="183" spans="2:2" ht="12.75" customHeight="1" x14ac:dyDescent="0.2">
      <c r="B183" s="2"/>
    </row>
    <row r="184" spans="2:2" ht="12.75" customHeight="1" x14ac:dyDescent="0.2">
      <c r="B184" s="2"/>
    </row>
    <row r="185" spans="2:2" ht="12.75" customHeight="1" x14ac:dyDescent="0.2">
      <c r="B185" s="2"/>
    </row>
    <row r="186" spans="2:2" ht="12.75" customHeight="1" x14ac:dyDescent="0.2">
      <c r="B186" s="2"/>
    </row>
    <row r="187" spans="2:2" ht="12.75" customHeight="1" x14ac:dyDescent="0.2">
      <c r="B187" s="2"/>
    </row>
    <row r="188" spans="2:2" ht="12.75" customHeight="1" x14ac:dyDescent="0.2">
      <c r="B188" s="2"/>
    </row>
    <row r="189" spans="2:2" ht="12.75" customHeight="1" x14ac:dyDescent="0.2">
      <c r="B189" s="2"/>
    </row>
    <row r="190" spans="2:2" ht="12.75" customHeight="1" x14ac:dyDescent="0.2">
      <c r="B190" s="2"/>
    </row>
    <row r="191" spans="2:2" ht="12.75" customHeight="1" x14ac:dyDescent="0.2">
      <c r="B191" s="2"/>
    </row>
    <row r="192" spans="2:2" ht="12.75" customHeight="1" x14ac:dyDescent="0.2">
      <c r="B192" s="2"/>
    </row>
    <row r="193" spans="2:2" ht="12.75" customHeight="1" x14ac:dyDescent="0.2">
      <c r="B193" s="2"/>
    </row>
    <row r="194" spans="2:2" ht="12.75" customHeight="1" x14ac:dyDescent="0.2">
      <c r="B194" s="2"/>
    </row>
    <row r="195" spans="2:2" ht="12.75" customHeight="1" x14ac:dyDescent="0.2">
      <c r="B195" s="2"/>
    </row>
    <row r="196" spans="2:2" ht="12.75" customHeight="1" x14ac:dyDescent="0.2">
      <c r="B196" s="2"/>
    </row>
    <row r="197" spans="2:2" ht="12.75" customHeight="1" x14ac:dyDescent="0.2">
      <c r="B197" s="2"/>
    </row>
    <row r="198" spans="2:2" ht="12.75" customHeight="1" x14ac:dyDescent="0.2">
      <c r="B198" s="2"/>
    </row>
    <row r="199" spans="2:2" ht="12.75" customHeight="1" x14ac:dyDescent="0.2">
      <c r="B199" s="2"/>
    </row>
    <row r="200" spans="2:2" ht="12.75" customHeight="1" x14ac:dyDescent="0.2">
      <c r="B200" s="2"/>
    </row>
    <row r="201" spans="2:2" ht="12.75" customHeight="1" x14ac:dyDescent="0.2">
      <c r="B201" s="2"/>
    </row>
    <row r="202" spans="2:2" ht="12.75" customHeight="1" x14ac:dyDescent="0.2">
      <c r="B202" s="2"/>
    </row>
    <row r="203" spans="2:2" ht="12.75" customHeight="1" x14ac:dyDescent="0.2">
      <c r="B203" s="2"/>
    </row>
    <row r="204" spans="2:2" ht="12.75" customHeight="1" x14ac:dyDescent="0.2">
      <c r="B204" s="2"/>
    </row>
    <row r="205" spans="2:2" ht="12.75" customHeight="1" x14ac:dyDescent="0.2">
      <c r="B205" s="2"/>
    </row>
    <row r="206" spans="2:2" ht="12.75" customHeight="1" x14ac:dyDescent="0.2">
      <c r="B206" s="2"/>
    </row>
    <row r="207" spans="2:2" ht="12.75" customHeight="1" x14ac:dyDescent="0.2">
      <c r="B207" s="2"/>
    </row>
    <row r="208" spans="2:2" ht="12.75" customHeight="1" x14ac:dyDescent="0.2">
      <c r="B208" s="2"/>
    </row>
    <row r="209" spans="2:2" ht="12.75" customHeight="1" x14ac:dyDescent="0.2">
      <c r="B209" s="2"/>
    </row>
    <row r="210" spans="2:2" ht="12.75" customHeight="1" x14ac:dyDescent="0.2">
      <c r="B210" s="2"/>
    </row>
    <row r="211" spans="2:2" ht="12.75" customHeight="1" x14ac:dyDescent="0.2">
      <c r="B211" s="2"/>
    </row>
    <row r="212" spans="2:2" ht="12.75" customHeight="1" x14ac:dyDescent="0.2">
      <c r="B212" s="2"/>
    </row>
    <row r="213" spans="2:2" ht="12.75" customHeight="1" x14ac:dyDescent="0.2">
      <c r="B213" s="2"/>
    </row>
    <row r="214" spans="2:2" ht="12.75" customHeight="1" x14ac:dyDescent="0.2">
      <c r="B214" s="2"/>
    </row>
    <row r="215" spans="2:2" ht="12.75" customHeight="1" x14ac:dyDescent="0.2">
      <c r="B215" s="2"/>
    </row>
    <row r="216" spans="2:2" ht="12.75" customHeight="1" x14ac:dyDescent="0.2">
      <c r="B216" s="2"/>
    </row>
    <row r="217" spans="2:2" ht="12.75" customHeight="1" x14ac:dyDescent="0.2">
      <c r="B217" s="2"/>
    </row>
    <row r="218" spans="2:2" ht="12.75" customHeight="1" x14ac:dyDescent="0.2">
      <c r="B218" s="2"/>
    </row>
    <row r="219" spans="2:2" ht="12.75" customHeight="1" x14ac:dyDescent="0.2">
      <c r="B219" s="2"/>
    </row>
    <row r="220" spans="2:2" ht="12.75" customHeight="1" x14ac:dyDescent="0.2">
      <c r="B220" s="2"/>
    </row>
    <row r="221" spans="2:2" ht="12.75" customHeight="1" x14ac:dyDescent="0.2">
      <c r="B221" s="2"/>
    </row>
    <row r="222" spans="2:2" ht="12.75" customHeight="1" x14ac:dyDescent="0.2">
      <c r="B222" s="2"/>
    </row>
    <row r="223" spans="2:2" ht="12.75" customHeight="1" x14ac:dyDescent="0.2">
      <c r="B223" s="2"/>
    </row>
    <row r="224" spans="2:2" ht="12.75" customHeight="1" x14ac:dyDescent="0.2">
      <c r="B224" s="2"/>
    </row>
    <row r="225" spans="2:2" ht="12.75" customHeight="1" x14ac:dyDescent="0.2">
      <c r="B225" s="2"/>
    </row>
    <row r="226" spans="2:2" ht="12.75" customHeight="1" x14ac:dyDescent="0.2">
      <c r="B226" s="2"/>
    </row>
    <row r="227" spans="2:2" ht="12.75" customHeight="1" x14ac:dyDescent="0.2">
      <c r="B227" s="2"/>
    </row>
    <row r="228" spans="2:2" ht="12.75" customHeight="1" x14ac:dyDescent="0.2">
      <c r="B228" s="2"/>
    </row>
    <row r="229" spans="2:2" ht="12.75" customHeight="1" x14ac:dyDescent="0.2">
      <c r="B229" s="2"/>
    </row>
    <row r="230" spans="2:2" ht="12.75" customHeight="1" x14ac:dyDescent="0.2">
      <c r="B230" s="2"/>
    </row>
    <row r="231" spans="2:2" ht="12.75" customHeight="1" x14ac:dyDescent="0.2">
      <c r="B231" s="2"/>
    </row>
    <row r="232" spans="2:2" ht="12.75" customHeight="1" x14ac:dyDescent="0.2">
      <c r="B232" s="2"/>
    </row>
    <row r="233" spans="2:2" ht="12.75" customHeight="1" x14ac:dyDescent="0.2">
      <c r="B233" s="2"/>
    </row>
    <row r="234" spans="2:2" ht="12.75" customHeight="1" x14ac:dyDescent="0.2">
      <c r="B234" s="2"/>
    </row>
    <row r="235" spans="2:2" ht="12.75" customHeight="1" x14ac:dyDescent="0.2">
      <c r="B235" s="2"/>
    </row>
    <row r="236" spans="2:2" ht="12.75" customHeight="1" x14ac:dyDescent="0.2">
      <c r="B236" s="2"/>
    </row>
    <row r="237" spans="2:2" ht="12.75" customHeight="1" x14ac:dyDescent="0.2">
      <c r="B237" s="2"/>
    </row>
    <row r="238" spans="2:2" ht="12.75" customHeight="1" x14ac:dyDescent="0.2">
      <c r="B238" s="2"/>
    </row>
    <row r="239" spans="2:2" ht="12.75" customHeight="1" x14ac:dyDescent="0.2">
      <c r="B239" s="2"/>
    </row>
    <row r="240" spans="2:2" ht="12.75" customHeight="1" x14ac:dyDescent="0.2">
      <c r="B240" s="2"/>
    </row>
    <row r="241" spans="2:2" ht="12.75" customHeight="1" x14ac:dyDescent="0.2">
      <c r="B241" s="2"/>
    </row>
    <row r="242" spans="2:2" ht="12.75" customHeight="1" x14ac:dyDescent="0.2">
      <c r="B242" s="2"/>
    </row>
    <row r="243" spans="2:2" ht="12.75" customHeight="1" x14ac:dyDescent="0.2">
      <c r="B243" s="2"/>
    </row>
    <row r="244" spans="2:2" ht="12.75" customHeight="1" x14ac:dyDescent="0.2">
      <c r="B244" s="2"/>
    </row>
    <row r="245" spans="2:2" ht="12.75" customHeight="1" x14ac:dyDescent="0.2">
      <c r="B245" s="2"/>
    </row>
    <row r="246" spans="2:2" ht="12.75" customHeight="1" x14ac:dyDescent="0.2">
      <c r="B246" s="2"/>
    </row>
    <row r="247" spans="2:2" ht="12.75" customHeight="1" x14ac:dyDescent="0.2">
      <c r="B247" s="2"/>
    </row>
    <row r="248" spans="2:2" ht="12.75" customHeight="1" x14ac:dyDescent="0.2">
      <c r="B248" s="2"/>
    </row>
    <row r="249" spans="2:2" ht="12.75" customHeight="1" x14ac:dyDescent="0.2">
      <c r="B249" s="2"/>
    </row>
    <row r="250" spans="2:2" ht="12.75" customHeight="1" x14ac:dyDescent="0.2">
      <c r="B250" s="2"/>
    </row>
    <row r="251" spans="2:2" ht="12.75" customHeight="1" x14ac:dyDescent="0.2">
      <c r="B251" s="2"/>
    </row>
    <row r="252" spans="2:2" ht="12.75" customHeight="1" x14ac:dyDescent="0.2">
      <c r="B252" s="2"/>
    </row>
    <row r="253" spans="2:2" ht="12.75" customHeight="1" x14ac:dyDescent="0.2">
      <c r="B253" s="2"/>
    </row>
    <row r="254" spans="2:2" ht="12.75" customHeight="1" x14ac:dyDescent="0.2">
      <c r="B254" s="2"/>
    </row>
    <row r="255" spans="2:2" ht="12.75" customHeight="1" x14ac:dyDescent="0.2">
      <c r="B255" s="2"/>
    </row>
    <row r="256" spans="2:2" ht="12.75" customHeight="1" x14ac:dyDescent="0.2">
      <c r="B256" s="2"/>
    </row>
    <row r="257" spans="2:2" ht="12.75" customHeight="1" x14ac:dyDescent="0.2">
      <c r="B257" s="2"/>
    </row>
    <row r="258" spans="2:2" ht="12.75" customHeight="1" x14ac:dyDescent="0.2">
      <c r="B258" s="2"/>
    </row>
    <row r="259" spans="2:2" ht="12.75" customHeight="1" x14ac:dyDescent="0.2">
      <c r="B259" s="2"/>
    </row>
    <row r="260" spans="2:2" ht="12.75" customHeight="1" x14ac:dyDescent="0.2">
      <c r="B260" s="2"/>
    </row>
    <row r="261" spans="2:2" ht="12.75" customHeight="1" x14ac:dyDescent="0.2">
      <c r="B261" s="2"/>
    </row>
    <row r="262" spans="2:2" ht="12.75" customHeight="1" x14ac:dyDescent="0.2">
      <c r="B262" s="2"/>
    </row>
    <row r="263" spans="2:2" ht="12.75" customHeight="1" x14ac:dyDescent="0.2">
      <c r="B263" s="2"/>
    </row>
    <row r="264" spans="2:2" ht="12.75" customHeight="1" x14ac:dyDescent="0.2">
      <c r="B264" s="2"/>
    </row>
    <row r="265" spans="2:2" ht="12.75" customHeight="1" x14ac:dyDescent="0.2">
      <c r="B265" s="2"/>
    </row>
    <row r="266" spans="2:2" ht="12.75" customHeight="1" x14ac:dyDescent="0.2">
      <c r="B266" s="2"/>
    </row>
    <row r="267" spans="2:2" ht="12.75" customHeight="1" x14ac:dyDescent="0.2">
      <c r="B267" s="2"/>
    </row>
    <row r="268" spans="2:2" ht="12.75" customHeight="1" x14ac:dyDescent="0.2">
      <c r="B268" s="2"/>
    </row>
    <row r="269" spans="2:2" ht="12.75" customHeight="1" x14ac:dyDescent="0.2">
      <c r="B269" s="2"/>
    </row>
    <row r="270" spans="2:2" ht="12.75" customHeight="1" x14ac:dyDescent="0.2">
      <c r="B270" s="2"/>
    </row>
    <row r="271" spans="2:2" ht="12.75" customHeight="1" x14ac:dyDescent="0.2">
      <c r="B271" s="2"/>
    </row>
    <row r="272" spans="2:2" ht="12.75" customHeight="1" x14ac:dyDescent="0.2">
      <c r="B272" s="2"/>
    </row>
    <row r="273" spans="2:2" ht="12.75" customHeight="1" x14ac:dyDescent="0.2">
      <c r="B273" s="2"/>
    </row>
    <row r="274" spans="2:2" ht="12.75" customHeight="1" x14ac:dyDescent="0.2">
      <c r="B274" s="2"/>
    </row>
    <row r="275" spans="2:2" ht="12.75" customHeight="1" x14ac:dyDescent="0.2">
      <c r="B275" s="2"/>
    </row>
    <row r="276" spans="2:2" ht="12.75" customHeight="1" x14ac:dyDescent="0.2">
      <c r="B276" s="2"/>
    </row>
    <row r="277" spans="2:2" ht="12.75" customHeight="1" x14ac:dyDescent="0.2">
      <c r="B277" s="2"/>
    </row>
    <row r="278" spans="2:2" ht="12.75" customHeight="1" x14ac:dyDescent="0.2">
      <c r="B278" s="2"/>
    </row>
    <row r="279" spans="2:2" ht="12.75" customHeight="1" x14ac:dyDescent="0.2">
      <c r="B279" s="2"/>
    </row>
    <row r="280" spans="2:2" ht="12.75" customHeight="1" x14ac:dyDescent="0.2">
      <c r="B280" s="2"/>
    </row>
    <row r="281" spans="2:2" ht="12.75" customHeight="1" x14ac:dyDescent="0.2">
      <c r="B281" s="2"/>
    </row>
    <row r="282" spans="2:2" ht="12.75" customHeight="1" x14ac:dyDescent="0.2">
      <c r="B282" s="2"/>
    </row>
    <row r="283" spans="2:2" ht="12.75" customHeight="1" x14ac:dyDescent="0.2">
      <c r="B283" s="2"/>
    </row>
    <row r="284" spans="2:2" ht="12.75" customHeight="1" x14ac:dyDescent="0.2">
      <c r="B284" s="2"/>
    </row>
    <row r="285" spans="2:2" ht="12.75" customHeight="1" x14ac:dyDescent="0.2">
      <c r="B285" s="2"/>
    </row>
    <row r="286" spans="2:2" ht="12.75" customHeight="1" x14ac:dyDescent="0.2">
      <c r="B286" s="2"/>
    </row>
    <row r="287" spans="2:2" ht="12.75" customHeight="1" x14ac:dyDescent="0.2">
      <c r="B287" s="2"/>
    </row>
    <row r="288" spans="2:2" ht="12.75" customHeight="1" x14ac:dyDescent="0.2">
      <c r="B288" s="2"/>
    </row>
    <row r="289" spans="2:2" ht="12.75" customHeight="1" x14ac:dyDescent="0.2">
      <c r="B289" s="2"/>
    </row>
    <row r="290" spans="2:2" ht="12.75" customHeight="1" x14ac:dyDescent="0.2">
      <c r="B290" s="2"/>
    </row>
    <row r="291" spans="2:2" ht="12.75" customHeight="1" x14ac:dyDescent="0.2">
      <c r="B291" s="2"/>
    </row>
    <row r="292" spans="2:2" ht="12.75" customHeight="1" x14ac:dyDescent="0.2">
      <c r="B292" s="2"/>
    </row>
    <row r="293" spans="2:2" ht="12.75" customHeight="1" x14ac:dyDescent="0.2">
      <c r="B293" s="2"/>
    </row>
    <row r="294" spans="2:2" ht="12.75" customHeight="1" x14ac:dyDescent="0.2">
      <c r="B294" s="2"/>
    </row>
    <row r="295" spans="2:2" ht="12.75" customHeight="1" x14ac:dyDescent="0.2">
      <c r="B295" s="2"/>
    </row>
    <row r="296" spans="2:2" ht="12.75" customHeight="1" x14ac:dyDescent="0.2">
      <c r="B296" s="2"/>
    </row>
    <row r="297" spans="2:2" ht="12.75" customHeight="1" x14ac:dyDescent="0.2">
      <c r="B297" s="2"/>
    </row>
    <row r="298" spans="2:2" ht="12.75" customHeight="1" x14ac:dyDescent="0.2">
      <c r="B298" s="2"/>
    </row>
    <row r="299" spans="2:2" ht="12.75" customHeight="1" x14ac:dyDescent="0.2">
      <c r="B299" s="2"/>
    </row>
    <row r="300" spans="2:2" ht="12.75" customHeight="1" x14ac:dyDescent="0.2">
      <c r="B300" s="2"/>
    </row>
    <row r="301" spans="2:2" ht="12.75" customHeight="1" x14ac:dyDescent="0.2">
      <c r="B301" s="2"/>
    </row>
    <row r="302" spans="2:2" ht="12.75" customHeight="1" x14ac:dyDescent="0.2">
      <c r="B302" s="2"/>
    </row>
    <row r="303" spans="2:2" ht="12.75" customHeight="1" x14ac:dyDescent="0.2">
      <c r="B303" s="2"/>
    </row>
    <row r="304" spans="2:2" ht="12.75" customHeight="1" x14ac:dyDescent="0.2">
      <c r="B304" s="2"/>
    </row>
    <row r="305" spans="2:2" ht="12.75" customHeight="1" x14ac:dyDescent="0.2">
      <c r="B305" s="2"/>
    </row>
    <row r="306" spans="2:2" ht="12.75" customHeight="1" x14ac:dyDescent="0.2">
      <c r="B306" s="2"/>
    </row>
    <row r="307" spans="2:2" ht="12.75" customHeight="1" x14ac:dyDescent="0.2">
      <c r="B307" s="2"/>
    </row>
    <row r="308" spans="2:2" ht="12.75" customHeight="1" x14ac:dyDescent="0.2">
      <c r="B308" s="2"/>
    </row>
    <row r="309" spans="2:2" ht="12.75" customHeight="1" x14ac:dyDescent="0.2">
      <c r="B309" s="2"/>
    </row>
    <row r="310" spans="2:2" ht="12.75" customHeight="1" x14ac:dyDescent="0.2">
      <c r="B310" s="2"/>
    </row>
    <row r="311" spans="2:2" ht="12.75" customHeight="1" x14ac:dyDescent="0.2">
      <c r="B311" s="2"/>
    </row>
    <row r="312" spans="2:2" ht="12.75" customHeight="1" x14ac:dyDescent="0.2">
      <c r="B312" s="2"/>
    </row>
    <row r="313" spans="2:2" ht="12.75" customHeight="1" x14ac:dyDescent="0.2">
      <c r="B313" s="2"/>
    </row>
    <row r="314" spans="2:2" ht="12.75" customHeight="1" x14ac:dyDescent="0.2">
      <c r="B314" s="2"/>
    </row>
    <row r="315" spans="2:2" ht="12.75" customHeight="1" x14ac:dyDescent="0.2">
      <c r="B315" s="2"/>
    </row>
    <row r="316" spans="2:2" ht="12.75" customHeight="1" x14ac:dyDescent="0.2">
      <c r="B316" s="2"/>
    </row>
    <row r="317" spans="2:2" ht="12.75" customHeight="1" x14ac:dyDescent="0.2">
      <c r="B317" s="2"/>
    </row>
    <row r="318" spans="2:2" ht="12.75" customHeight="1" x14ac:dyDescent="0.2">
      <c r="B318" s="2"/>
    </row>
    <row r="319" spans="2:2" ht="12.75" customHeight="1" x14ac:dyDescent="0.2">
      <c r="B319" s="2"/>
    </row>
    <row r="320" spans="2:2" ht="12.75" customHeight="1" x14ac:dyDescent="0.2">
      <c r="B320" s="2"/>
    </row>
    <row r="321" spans="2:2" ht="12.75" customHeight="1" x14ac:dyDescent="0.2">
      <c r="B321" s="2"/>
    </row>
    <row r="322" spans="2:2" ht="12.75" customHeight="1" x14ac:dyDescent="0.2">
      <c r="B322" s="2"/>
    </row>
    <row r="323" spans="2:2" ht="12.75" customHeight="1" x14ac:dyDescent="0.2">
      <c r="B323" s="2"/>
    </row>
    <row r="324" spans="2:2" ht="12.75" customHeight="1" x14ac:dyDescent="0.2">
      <c r="B324" s="2"/>
    </row>
    <row r="325" spans="2:2" ht="12.75" customHeight="1" x14ac:dyDescent="0.2">
      <c r="B325" s="2"/>
    </row>
    <row r="326" spans="2:2" ht="12.75" customHeight="1" x14ac:dyDescent="0.2">
      <c r="B326" s="2"/>
    </row>
    <row r="327" spans="2:2" ht="12.75" customHeight="1" x14ac:dyDescent="0.2">
      <c r="B327" s="2"/>
    </row>
    <row r="328" spans="2:2" ht="12.75" customHeight="1" x14ac:dyDescent="0.2">
      <c r="B328" s="2"/>
    </row>
    <row r="329" spans="2:2" ht="12.75" customHeight="1" x14ac:dyDescent="0.2">
      <c r="B329" s="2"/>
    </row>
    <row r="330" spans="2:2" ht="12.75" customHeight="1" x14ac:dyDescent="0.2">
      <c r="B330" s="2"/>
    </row>
    <row r="331" spans="2:2" ht="12.75" customHeight="1" x14ac:dyDescent="0.2">
      <c r="B331" s="2"/>
    </row>
    <row r="332" spans="2:2" ht="12.75" customHeight="1" x14ac:dyDescent="0.2">
      <c r="B332" s="2"/>
    </row>
    <row r="333" spans="2:2" ht="12.75" customHeight="1" x14ac:dyDescent="0.2">
      <c r="B333" s="2"/>
    </row>
    <row r="334" spans="2:2" ht="12.75" customHeight="1" x14ac:dyDescent="0.2">
      <c r="B334" s="2"/>
    </row>
    <row r="335" spans="2:2" ht="12.75" customHeight="1" x14ac:dyDescent="0.2">
      <c r="B335" s="2"/>
    </row>
    <row r="336" spans="2:2" ht="12.75" customHeight="1" x14ac:dyDescent="0.2">
      <c r="B336" s="2"/>
    </row>
    <row r="337" spans="2:2" ht="12.75" customHeight="1" x14ac:dyDescent="0.2">
      <c r="B337" s="2"/>
    </row>
    <row r="338" spans="2:2" ht="12.75" customHeight="1" x14ac:dyDescent="0.2">
      <c r="B338" s="2"/>
    </row>
    <row r="339" spans="2:2" ht="12.75" customHeight="1" x14ac:dyDescent="0.2">
      <c r="B339" s="2"/>
    </row>
    <row r="340" spans="2:2" ht="12.75" customHeight="1" x14ac:dyDescent="0.2">
      <c r="B340" s="2"/>
    </row>
    <row r="341" spans="2:2" ht="12.75" customHeight="1" x14ac:dyDescent="0.2">
      <c r="B341" s="2"/>
    </row>
    <row r="342" spans="2:2" ht="12.75" customHeight="1" x14ac:dyDescent="0.2">
      <c r="B342" s="2"/>
    </row>
    <row r="343" spans="2:2" ht="12.75" customHeight="1" x14ac:dyDescent="0.2">
      <c r="B343" s="2"/>
    </row>
    <row r="344" spans="2:2" ht="12.75" customHeight="1" x14ac:dyDescent="0.2">
      <c r="B344" s="2"/>
    </row>
    <row r="345" spans="2:2" ht="12.75" customHeight="1" x14ac:dyDescent="0.2">
      <c r="B345" s="2"/>
    </row>
    <row r="346" spans="2:2" ht="12.75" customHeight="1" x14ac:dyDescent="0.2">
      <c r="B346" s="2"/>
    </row>
    <row r="347" spans="2:2" ht="12.75" customHeight="1" x14ac:dyDescent="0.2">
      <c r="B347" s="2"/>
    </row>
    <row r="348" spans="2:2" ht="12.75" customHeight="1" x14ac:dyDescent="0.2">
      <c r="B348" s="2"/>
    </row>
    <row r="349" spans="2:2" ht="12.75" customHeight="1" x14ac:dyDescent="0.2">
      <c r="B349" s="2"/>
    </row>
    <row r="350" spans="2:2" ht="12.75" customHeight="1" x14ac:dyDescent="0.2">
      <c r="B350" s="2"/>
    </row>
    <row r="351" spans="2:2" ht="12.75" customHeight="1" x14ac:dyDescent="0.2">
      <c r="B351" s="2"/>
    </row>
    <row r="352" spans="2:2" ht="12.75" customHeight="1" x14ac:dyDescent="0.2">
      <c r="B352" s="2"/>
    </row>
    <row r="353" spans="2:2" ht="12.75" customHeight="1" x14ac:dyDescent="0.2">
      <c r="B353" s="2"/>
    </row>
    <row r="354" spans="2:2" ht="12.75" customHeight="1" x14ac:dyDescent="0.2">
      <c r="B354" s="2"/>
    </row>
    <row r="355" spans="2:2" ht="12.75" customHeight="1" x14ac:dyDescent="0.2">
      <c r="B355" s="2"/>
    </row>
    <row r="356" spans="2:2" ht="12.75" customHeight="1" x14ac:dyDescent="0.2">
      <c r="B356" s="2"/>
    </row>
    <row r="357" spans="2:2" ht="12.75" customHeight="1" x14ac:dyDescent="0.2">
      <c r="B357" s="2"/>
    </row>
    <row r="358" spans="2:2" ht="12.75" customHeight="1" x14ac:dyDescent="0.2">
      <c r="B358" s="2"/>
    </row>
    <row r="359" spans="2:2" ht="12.75" customHeight="1" x14ac:dyDescent="0.2">
      <c r="B359" s="2"/>
    </row>
    <row r="360" spans="2:2" ht="12.75" customHeight="1" x14ac:dyDescent="0.2">
      <c r="B360" s="2"/>
    </row>
    <row r="361" spans="2:2" ht="12.75" customHeight="1" x14ac:dyDescent="0.2">
      <c r="B361" s="2"/>
    </row>
    <row r="362" spans="2:2" ht="12.75" customHeight="1" x14ac:dyDescent="0.2">
      <c r="B362" s="2"/>
    </row>
    <row r="363" spans="2:2" ht="12.75" customHeight="1" x14ac:dyDescent="0.2">
      <c r="B363" s="2"/>
    </row>
    <row r="364" spans="2:2" ht="12.75" customHeight="1" x14ac:dyDescent="0.2">
      <c r="B364" s="2"/>
    </row>
    <row r="365" spans="2:2" ht="12.75" customHeight="1" x14ac:dyDescent="0.2">
      <c r="B365" s="2"/>
    </row>
    <row r="366" spans="2:2" ht="12.75" customHeight="1" x14ac:dyDescent="0.2">
      <c r="B366" s="2"/>
    </row>
    <row r="367" spans="2:2" ht="12.75" customHeight="1" x14ac:dyDescent="0.2">
      <c r="B367" s="2"/>
    </row>
    <row r="368" spans="2:2" ht="12.75" customHeight="1" x14ac:dyDescent="0.2">
      <c r="B368" s="2"/>
    </row>
    <row r="369" spans="2:2" ht="12.75" customHeight="1" x14ac:dyDescent="0.2">
      <c r="B369" s="2"/>
    </row>
    <row r="370" spans="2:2" ht="12.75" customHeight="1" x14ac:dyDescent="0.2">
      <c r="B370" s="2"/>
    </row>
    <row r="371" spans="2:2" ht="12.75" customHeight="1" x14ac:dyDescent="0.2">
      <c r="B371" s="2"/>
    </row>
    <row r="372" spans="2:2" ht="12.75" customHeight="1" x14ac:dyDescent="0.2">
      <c r="B372" s="2"/>
    </row>
    <row r="373" spans="2:2" ht="12.75" customHeight="1" x14ac:dyDescent="0.2">
      <c r="B373" s="2"/>
    </row>
    <row r="374" spans="2:2" ht="12.75" customHeight="1" x14ac:dyDescent="0.2">
      <c r="B374" s="2"/>
    </row>
    <row r="375" spans="2:2" ht="12.75" customHeight="1" x14ac:dyDescent="0.2">
      <c r="B375" s="2"/>
    </row>
    <row r="376" spans="2:2" ht="12.75" customHeight="1" x14ac:dyDescent="0.2">
      <c r="B376" s="2"/>
    </row>
    <row r="377" spans="2:2" ht="12.75" customHeight="1" x14ac:dyDescent="0.2">
      <c r="B377" s="2"/>
    </row>
    <row r="378" spans="2:2" ht="12.75" customHeight="1" x14ac:dyDescent="0.2">
      <c r="B378" s="2"/>
    </row>
    <row r="379" spans="2:2" ht="12.75" customHeight="1" x14ac:dyDescent="0.2">
      <c r="B379" s="2"/>
    </row>
    <row r="380" spans="2:2" ht="12.75" customHeight="1" x14ac:dyDescent="0.2">
      <c r="B380" s="2"/>
    </row>
    <row r="381" spans="2:2" ht="12.75" customHeight="1" x14ac:dyDescent="0.2">
      <c r="B381" s="2"/>
    </row>
    <row r="382" spans="2:2" ht="12.75" customHeight="1" x14ac:dyDescent="0.2">
      <c r="B382" s="2"/>
    </row>
    <row r="383" spans="2:2" ht="12.75" customHeight="1" x14ac:dyDescent="0.2">
      <c r="B383" s="2"/>
    </row>
    <row r="384" spans="2:2" ht="12.75" customHeight="1" x14ac:dyDescent="0.2">
      <c r="B384" s="2"/>
    </row>
    <row r="385" spans="2:2" ht="12.75" customHeight="1" x14ac:dyDescent="0.2">
      <c r="B385" s="2"/>
    </row>
    <row r="386" spans="2:2" ht="12.75" customHeight="1" x14ac:dyDescent="0.2">
      <c r="B386" s="2"/>
    </row>
    <row r="387" spans="2:2" ht="12.75" customHeight="1" x14ac:dyDescent="0.2">
      <c r="B387" s="2"/>
    </row>
    <row r="388" spans="2:2" ht="12.75" customHeight="1" x14ac:dyDescent="0.2">
      <c r="B388" s="2"/>
    </row>
    <row r="389" spans="2:2" ht="12.75" customHeight="1" x14ac:dyDescent="0.2">
      <c r="B389" s="2"/>
    </row>
    <row r="390" spans="2:2" ht="12.75" customHeight="1" x14ac:dyDescent="0.2">
      <c r="B390" s="2"/>
    </row>
    <row r="391" spans="2:2" ht="12.75" customHeight="1" x14ac:dyDescent="0.2">
      <c r="B391" s="2"/>
    </row>
    <row r="392" spans="2:2" ht="12.75" customHeight="1" x14ac:dyDescent="0.2">
      <c r="B392" s="2"/>
    </row>
    <row r="393" spans="2:2" ht="12.75" customHeight="1" x14ac:dyDescent="0.2">
      <c r="B393" s="2"/>
    </row>
    <row r="394" spans="2:2" ht="12.75" customHeight="1" x14ac:dyDescent="0.2">
      <c r="B394" s="2"/>
    </row>
    <row r="395" spans="2:2" ht="12.75" customHeight="1" x14ac:dyDescent="0.2">
      <c r="B395" s="2"/>
    </row>
    <row r="396" spans="2:2" ht="12.75" customHeight="1" x14ac:dyDescent="0.2">
      <c r="B396" s="2"/>
    </row>
    <row r="397" spans="2:2" ht="12.75" customHeight="1" x14ac:dyDescent="0.2">
      <c r="B397" s="2"/>
    </row>
    <row r="398" spans="2:2" ht="12.75" customHeight="1" x14ac:dyDescent="0.2">
      <c r="B398" s="2"/>
    </row>
    <row r="399" spans="2:2" ht="12.75" customHeight="1" x14ac:dyDescent="0.2">
      <c r="B399" s="2"/>
    </row>
    <row r="400" spans="2:2" ht="12.75" customHeight="1" x14ac:dyDescent="0.2">
      <c r="B400" s="2"/>
    </row>
    <row r="401" spans="2:2" ht="12.75" customHeight="1" x14ac:dyDescent="0.2">
      <c r="B401" s="2"/>
    </row>
    <row r="402" spans="2:2" ht="12.75" customHeight="1" x14ac:dyDescent="0.2">
      <c r="B402" s="2"/>
    </row>
    <row r="403" spans="2:2" ht="12.75" customHeight="1" x14ac:dyDescent="0.2">
      <c r="B403" s="2"/>
    </row>
    <row r="404" spans="2:2" ht="12.75" customHeight="1" x14ac:dyDescent="0.2">
      <c r="B404" s="2"/>
    </row>
    <row r="405" spans="2:2" ht="12.75" customHeight="1" x14ac:dyDescent="0.2">
      <c r="B405" s="2"/>
    </row>
    <row r="406" spans="2:2" ht="12.75" customHeight="1" x14ac:dyDescent="0.2">
      <c r="B406" s="2"/>
    </row>
    <row r="407" spans="2:2" ht="12.75" customHeight="1" x14ac:dyDescent="0.2">
      <c r="B407" s="2"/>
    </row>
    <row r="408" spans="2:2" ht="12.75" customHeight="1" x14ac:dyDescent="0.2">
      <c r="B408" s="2"/>
    </row>
    <row r="409" spans="2:2" ht="12.75" customHeight="1" x14ac:dyDescent="0.2">
      <c r="B409" s="2"/>
    </row>
    <row r="410" spans="2:2" ht="12.75" customHeight="1" x14ac:dyDescent="0.2">
      <c r="B410" s="2"/>
    </row>
    <row r="411" spans="2:2" ht="12.75" customHeight="1" x14ac:dyDescent="0.2">
      <c r="B411" s="2"/>
    </row>
    <row r="412" spans="2:2" ht="12.75" customHeight="1" x14ac:dyDescent="0.2">
      <c r="B412" s="2"/>
    </row>
    <row r="413" spans="2:2" ht="12.75" customHeight="1" x14ac:dyDescent="0.2">
      <c r="B413" s="2"/>
    </row>
    <row r="414" spans="2:2" ht="12.75" customHeight="1" x14ac:dyDescent="0.2">
      <c r="B414" s="2"/>
    </row>
    <row r="415" spans="2:2" ht="12.75" customHeight="1" x14ac:dyDescent="0.2">
      <c r="B415" s="2"/>
    </row>
    <row r="416" spans="2:2" ht="12.75" customHeight="1" x14ac:dyDescent="0.2">
      <c r="B416" s="2"/>
    </row>
    <row r="417" spans="2:2" ht="12.75" customHeight="1" x14ac:dyDescent="0.2">
      <c r="B417" s="2"/>
    </row>
    <row r="418" spans="2:2" ht="12.75" customHeight="1" x14ac:dyDescent="0.2">
      <c r="B418" s="2"/>
    </row>
    <row r="419" spans="2:2" ht="12.75" customHeight="1" x14ac:dyDescent="0.2">
      <c r="B419" s="2"/>
    </row>
    <row r="420" spans="2:2" ht="12.75" customHeight="1" x14ac:dyDescent="0.2">
      <c r="B420" s="2"/>
    </row>
    <row r="421" spans="2:2" ht="12.75" customHeight="1" x14ac:dyDescent="0.2">
      <c r="B421" s="2"/>
    </row>
    <row r="422" spans="2:2" ht="12.75" customHeight="1" x14ac:dyDescent="0.2">
      <c r="B422" s="2"/>
    </row>
    <row r="423" spans="2:2" ht="12.75" customHeight="1" x14ac:dyDescent="0.2">
      <c r="B423" s="2"/>
    </row>
    <row r="424" spans="2:2" ht="12.75" customHeight="1" x14ac:dyDescent="0.2">
      <c r="B424" s="2"/>
    </row>
    <row r="425" spans="2:2" ht="12.75" customHeight="1" x14ac:dyDescent="0.2">
      <c r="B425" s="2"/>
    </row>
    <row r="426" spans="2:2" ht="12.75" customHeight="1" x14ac:dyDescent="0.2">
      <c r="B426" s="2"/>
    </row>
    <row r="427" spans="2:2" ht="12.75" customHeight="1" x14ac:dyDescent="0.2">
      <c r="B427" s="2"/>
    </row>
    <row r="428" spans="2:2" ht="12.75" customHeight="1" x14ac:dyDescent="0.2">
      <c r="B428" s="2"/>
    </row>
    <row r="429" spans="2:2" ht="12.75" customHeight="1" x14ac:dyDescent="0.2">
      <c r="B429" s="2"/>
    </row>
    <row r="430" spans="2:2" ht="12.75" customHeight="1" x14ac:dyDescent="0.2">
      <c r="B430" s="2"/>
    </row>
    <row r="431" spans="2:2" ht="12.75" customHeight="1" x14ac:dyDescent="0.2">
      <c r="B431" s="2"/>
    </row>
    <row r="432" spans="2:2" ht="12.75" customHeight="1" x14ac:dyDescent="0.2">
      <c r="B432" s="2"/>
    </row>
    <row r="433" spans="2:2" ht="12.75" customHeight="1" x14ac:dyDescent="0.2">
      <c r="B433" s="2"/>
    </row>
    <row r="434" spans="2:2" ht="12.75" customHeight="1" x14ac:dyDescent="0.2">
      <c r="B434" s="2"/>
    </row>
    <row r="435" spans="2:2" ht="12.75" customHeight="1" x14ac:dyDescent="0.2">
      <c r="B435" s="2"/>
    </row>
    <row r="436" spans="2:2" ht="12.75" customHeight="1" x14ac:dyDescent="0.2">
      <c r="B436" s="2"/>
    </row>
    <row r="437" spans="2:2" ht="12.75" customHeight="1" x14ac:dyDescent="0.2">
      <c r="B437" s="2"/>
    </row>
    <row r="438" spans="2:2" ht="12.75" customHeight="1" x14ac:dyDescent="0.2">
      <c r="B438" s="2"/>
    </row>
    <row r="439" spans="2:2" ht="12.75" customHeight="1" x14ac:dyDescent="0.2">
      <c r="B439" s="2"/>
    </row>
    <row r="440" spans="2:2" ht="12.75" customHeight="1" x14ac:dyDescent="0.2">
      <c r="B440" s="2"/>
    </row>
    <row r="441" spans="2:2" ht="12.75" customHeight="1" x14ac:dyDescent="0.2">
      <c r="B441" s="2"/>
    </row>
    <row r="442" spans="2:2" ht="12.75" customHeight="1" x14ac:dyDescent="0.2">
      <c r="B442" s="2"/>
    </row>
    <row r="443" spans="2:2" ht="12.75" customHeight="1" x14ac:dyDescent="0.2">
      <c r="B443" s="2"/>
    </row>
    <row r="444" spans="2:2" ht="12.75" customHeight="1" x14ac:dyDescent="0.2">
      <c r="B444" s="2"/>
    </row>
    <row r="445" spans="2:2" ht="12.75" customHeight="1" x14ac:dyDescent="0.2">
      <c r="B445" s="2"/>
    </row>
    <row r="446" spans="2:2" ht="12.75" customHeight="1" x14ac:dyDescent="0.2">
      <c r="B446" s="2"/>
    </row>
    <row r="447" spans="2:2" ht="12.75" customHeight="1" x14ac:dyDescent="0.2">
      <c r="B447" s="2"/>
    </row>
    <row r="448" spans="2:2" ht="12.75" customHeight="1" x14ac:dyDescent="0.2">
      <c r="B448" s="2"/>
    </row>
    <row r="449" spans="2:2" ht="12.75" customHeight="1" x14ac:dyDescent="0.2">
      <c r="B449" s="2"/>
    </row>
    <row r="450" spans="2:2" ht="12.75" customHeight="1" x14ac:dyDescent="0.2">
      <c r="B450" s="2"/>
    </row>
    <row r="451" spans="2:2" ht="12.75" customHeight="1" x14ac:dyDescent="0.2">
      <c r="B451" s="2"/>
    </row>
    <row r="452" spans="2:2" ht="12.75" customHeight="1" x14ac:dyDescent="0.2">
      <c r="B452" s="2"/>
    </row>
    <row r="453" spans="2:2" ht="12.75" customHeight="1" x14ac:dyDescent="0.2">
      <c r="B453" s="2"/>
    </row>
    <row r="454" spans="2:2" ht="12.75" customHeight="1" x14ac:dyDescent="0.2">
      <c r="B454" s="2"/>
    </row>
    <row r="455" spans="2:2" ht="12.75" customHeight="1" x14ac:dyDescent="0.2">
      <c r="B455" s="2"/>
    </row>
    <row r="456" spans="2:2" ht="12.75" customHeight="1" x14ac:dyDescent="0.2">
      <c r="B456" s="2"/>
    </row>
    <row r="457" spans="2:2" ht="12.75" customHeight="1" x14ac:dyDescent="0.2">
      <c r="B457" s="2"/>
    </row>
    <row r="458" spans="2:2" ht="12.75" customHeight="1" x14ac:dyDescent="0.2">
      <c r="B458" s="2"/>
    </row>
    <row r="459" spans="2:2" ht="12.75" customHeight="1" x14ac:dyDescent="0.2">
      <c r="B459" s="2"/>
    </row>
    <row r="460" spans="2:2" ht="12.75" customHeight="1" x14ac:dyDescent="0.2">
      <c r="B460" s="2"/>
    </row>
    <row r="461" spans="2:2" ht="12.75" customHeight="1" x14ac:dyDescent="0.2">
      <c r="B461" s="2"/>
    </row>
    <row r="462" spans="2:2" ht="12.75" customHeight="1" x14ac:dyDescent="0.2">
      <c r="B462" s="2"/>
    </row>
    <row r="463" spans="2:2" ht="12.75" customHeight="1" x14ac:dyDescent="0.2">
      <c r="B463" s="2"/>
    </row>
    <row r="464" spans="2:2" ht="12.75" customHeight="1" x14ac:dyDescent="0.2">
      <c r="B464" s="2"/>
    </row>
    <row r="465" spans="2:2" ht="12.75" customHeight="1" x14ac:dyDescent="0.2">
      <c r="B465" s="2"/>
    </row>
    <row r="466" spans="2:2" ht="12.75" customHeight="1" x14ac:dyDescent="0.2">
      <c r="B466" s="2"/>
    </row>
    <row r="467" spans="2:2" ht="12.75" customHeight="1" x14ac:dyDescent="0.2">
      <c r="B467" s="2"/>
    </row>
    <row r="468" spans="2:2" ht="12.75" customHeight="1" x14ac:dyDescent="0.2">
      <c r="B468" s="2"/>
    </row>
    <row r="469" spans="2:2" ht="12.75" customHeight="1" x14ac:dyDescent="0.2">
      <c r="B469" s="2"/>
    </row>
    <row r="470" spans="2:2" ht="12.75" customHeight="1" x14ac:dyDescent="0.2">
      <c r="B470" s="2"/>
    </row>
    <row r="471" spans="2:2" ht="12.75" customHeight="1" x14ac:dyDescent="0.2">
      <c r="B471" s="2"/>
    </row>
    <row r="472" spans="2:2" ht="12.75" customHeight="1" x14ac:dyDescent="0.2">
      <c r="B472" s="2"/>
    </row>
    <row r="473" spans="2:2" ht="12.75" customHeight="1" x14ac:dyDescent="0.2">
      <c r="B473" s="2"/>
    </row>
    <row r="474" spans="2:2" ht="12.75" customHeight="1" x14ac:dyDescent="0.2">
      <c r="B474" s="2"/>
    </row>
    <row r="475" spans="2:2" ht="12.75" customHeight="1" x14ac:dyDescent="0.2">
      <c r="B475" s="2"/>
    </row>
    <row r="476" spans="2:2" ht="12.75" customHeight="1" x14ac:dyDescent="0.2">
      <c r="B476" s="2"/>
    </row>
    <row r="477" spans="2:2" ht="12.75" customHeight="1" x14ac:dyDescent="0.2">
      <c r="B477" s="2"/>
    </row>
    <row r="478" spans="2:2" ht="12.75" customHeight="1" x14ac:dyDescent="0.2">
      <c r="B478" s="2"/>
    </row>
    <row r="479" spans="2:2" ht="12.75" customHeight="1" x14ac:dyDescent="0.2">
      <c r="B479" s="2"/>
    </row>
    <row r="480" spans="2:2" ht="12.75" customHeight="1" x14ac:dyDescent="0.2">
      <c r="B480" s="2"/>
    </row>
    <row r="481" spans="2:2" ht="12.75" customHeight="1" x14ac:dyDescent="0.2">
      <c r="B481" s="2"/>
    </row>
    <row r="482" spans="2:2" ht="12.75" customHeight="1" x14ac:dyDescent="0.2">
      <c r="B482" s="2"/>
    </row>
    <row r="483" spans="2:2" ht="12.75" customHeight="1" x14ac:dyDescent="0.2">
      <c r="B483" s="2"/>
    </row>
    <row r="484" spans="2:2" ht="12.75" customHeight="1" x14ac:dyDescent="0.2">
      <c r="B484" s="2"/>
    </row>
    <row r="485" spans="2:2" ht="12.75" customHeight="1" x14ac:dyDescent="0.2">
      <c r="B485" s="2"/>
    </row>
    <row r="486" spans="2:2" ht="12.75" customHeight="1" x14ac:dyDescent="0.2">
      <c r="B486" s="2"/>
    </row>
    <row r="487" spans="2:2" ht="12.75" customHeight="1" x14ac:dyDescent="0.2">
      <c r="B487" s="2"/>
    </row>
    <row r="488" spans="2:2" ht="12.75" customHeight="1" x14ac:dyDescent="0.2">
      <c r="B488" s="2"/>
    </row>
    <row r="489" spans="2:2" ht="12.75" customHeight="1" x14ac:dyDescent="0.2">
      <c r="B489" s="2"/>
    </row>
    <row r="490" spans="2:2" ht="12.75" customHeight="1" x14ac:dyDescent="0.2">
      <c r="B490" s="2"/>
    </row>
    <row r="491" spans="2:2" ht="12.75" customHeight="1" x14ac:dyDescent="0.2">
      <c r="B491" s="2"/>
    </row>
    <row r="492" spans="2:2" ht="12.75" customHeight="1" x14ac:dyDescent="0.2">
      <c r="B492" s="2"/>
    </row>
    <row r="493" spans="2:2" ht="12.75" customHeight="1" x14ac:dyDescent="0.2">
      <c r="B493" s="2"/>
    </row>
    <row r="494" spans="2:2" ht="12.75" customHeight="1" x14ac:dyDescent="0.2">
      <c r="B494" s="2"/>
    </row>
    <row r="495" spans="2:2" ht="12.75" customHeight="1" x14ac:dyDescent="0.2">
      <c r="B495" s="2"/>
    </row>
    <row r="496" spans="2:2" ht="12.75" customHeight="1" x14ac:dyDescent="0.2">
      <c r="B496" s="2"/>
    </row>
    <row r="497" spans="2:2" ht="12.75" customHeight="1" x14ac:dyDescent="0.2">
      <c r="B497" s="2"/>
    </row>
    <row r="498" spans="2:2" ht="12.75" customHeight="1" x14ac:dyDescent="0.2">
      <c r="B498" s="2"/>
    </row>
    <row r="499" spans="2:2" ht="12.75" customHeight="1" x14ac:dyDescent="0.2">
      <c r="B499" s="2"/>
    </row>
    <row r="500" spans="2:2" ht="12.75" customHeight="1" x14ac:dyDescent="0.2">
      <c r="B500" s="2"/>
    </row>
    <row r="501" spans="2:2" ht="12.75" customHeight="1" x14ac:dyDescent="0.2">
      <c r="B501" s="2"/>
    </row>
    <row r="502" spans="2:2" ht="12.75" customHeight="1" x14ac:dyDescent="0.2">
      <c r="B502" s="2"/>
    </row>
    <row r="503" spans="2:2" ht="12.75" customHeight="1" x14ac:dyDescent="0.2">
      <c r="B503" s="2"/>
    </row>
    <row r="504" spans="2:2" ht="12.75" customHeight="1" x14ac:dyDescent="0.2">
      <c r="B504" s="2"/>
    </row>
    <row r="505" spans="2:2" ht="12.75" customHeight="1" x14ac:dyDescent="0.2">
      <c r="B505" s="2"/>
    </row>
    <row r="506" spans="2:2" ht="12.75" customHeight="1" x14ac:dyDescent="0.2">
      <c r="B506" s="2"/>
    </row>
    <row r="507" spans="2:2" ht="12.75" customHeight="1" x14ac:dyDescent="0.2">
      <c r="B507" s="2"/>
    </row>
    <row r="508" spans="2:2" ht="12.75" customHeight="1" x14ac:dyDescent="0.2">
      <c r="B508" s="2"/>
    </row>
    <row r="509" spans="2:2" ht="12.75" customHeight="1" x14ac:dyDescent="0.2">
      <c r="B509" s="2"/>
    </row>
    <row r="510" spans="2:2" ht="12.75" customHeight="1" x14ac:dyDescent="0.2">
      <c r="B510" s="2"/>
    </row>
    <row r="511" spans="2:2" ht="12.75" customHeight="1" x14ac:dyDescent="0.2">
      <c r="B511" s="2"/>
    </row>
    <row r="512" spans="2:2" ht="12.75" customHeight="1" x14ac:dyDescent="0.2">
      <c r="B512" s="2"/>
    </row>
    <row r="513" spans="2:2" ht="12.75" customHeight="1" x14ac:dyDescent="0.2">
      <c r="B513" s="2"/>
    </row>
    <row r="514" spans="2:2" ht="12.75" customHeight="1" x14ac:dyDescent="0.2">
      <c r="B514" s="2"/>
    </row>
    <row r="515" spans="2:2" ht="12.75" customHeight="1" x14ac:dyDescent="0.2">
      <c r="B515" s="2"/>
    </row>
    <row r="516" spans="2:2" ht="12.75" customHeight="1" x14ac:dyDescent="0.2">
      <c r="B516" s="2"/>
    </row>
    <row r="517" spans="2:2" ht="12.75" customHeight="1" x14ac:dyDescent="0.2">
      <c r="B517" s="2"/>
    </row>
    <row r="518" spans="2:2" ht="12.75" customHeight="1" x14ac:dyDescent="0.2">
      <c r="B518" s="2"/>
    </row>
    <row r="519" spans="2:2" ht="12.75" customHeight="1" x14ac:dyDescent="0.2">
      <c r="B519" s="2"/>
    </row>
    <row r="520" spans="2:2" ht="12.75" customHeight="1" x14ac:dyDescent="0.2">
      <c r="B520" s="2"/>
    </row>
    <row r="521" spans="2:2" ht="12.75" customHeight="1" x14ac:dyDescent="0.2">
      <c r="B521" s="2"/>
    </row>
    <row r="522" spans="2:2" ht="12.75" customHeight="1" x14ac:dyDescent="0.2">
      <c r="B522" s="2"/>
    </row>
    <row r="523" spans="2:2" ht="12.75" customHeight="1" x14ac:dyDescent="0.2">
      <c r="B523" s="2"/>
    </row>
    <row r="524" spans="2:2" ht="12.75" customHeight="1" x14ac:dyDescent="0.2">
      <c r="B524" s="2"/>
    </row>
    <row r="525" spans="2:2" ht="12.75" customHeight="1" x14ac:dyDescent="0.2">
      <c r="B525" s="2"/>
    </row>
    <row r="526" spans="2:2" ht="12.75" customHeight="1" x14ac:dyDescent="0.2">
      <c r="B526" s="2"/>
    </row>
    <row r="527" spans="2:2" ht="12.75" customHeight="1" x14ac:dyDescent="0.2">
      <c r="B527" s="2"/>
    </row>
    <row r="528" spans="2:2" ht="12.75" customHeight="1" x14ac:dyDescent="0.2">
      <c r="B528" s="2"/>
    </row>
    <row r="529" spans="2:2" ht="12.75" customHeight="1" x14ac:dyDescent="0.2">
      <c r="B529" s="2"/>
    </row>
    <row r="530" spans="2:2" ht="12.75" customHeight="1" x14ac:dyDescent="0.2">
      <c r="B530" s="2"/>
    </row>
    <row r="531" spans="2:2" ht="12.75" customHeight="1" x14ac:dyDescent="0.2">
      <c r="B531" s="2"/>
    </row>
    <row r="532" spans="2:2" ht="12.75" customHeight="1" x14ac:dyDescent="0.2">
      <c r="B532" s="2"/>
    </row>
    <row r="533" spans="2:2" ht="12.75" customHeight="1" x14ac:dyDescent="0.2">
      <c r="B533" s="2"/>
    </row>
    <row r="534" spans="2:2" ht="12.75" customHeight="1" x14ac:dyDescent="0.2">
      <c r="B534" s="2"/>
    </row>
    <row r="535" spans="2:2" ht="12.75" customHeight="1" x14ac:dyDescent="0.2">
      <c r="B535" s="2"/>
    </row>
    <row r="536" spans="2:2" ht="12.75" customHeight="1" x14ac:dyDescent="0.2">
      <c r="B536" s="2"/>
    </row>
    <row r="537" spans="2:2" ht="12.75" customHeight="1" x14ac:dyDescent="0.2">
      <c r="B537" s="2"/>
    </row>
    <row r="538" spans="2:2" ht="12.75" customHeight="1" x14ac:dyDescent="0.2">
      <c r="B538" s="2"/>
    </row>
    <row r="539" spans="2:2" ht="12.75" customHeight="1" x14ac:dyDescent="0.2">
      <c r="B539" s="2"/>
    </row>
    <row r="540" spans="2:2" ht="12.75" customHeight="1" x14ac:dyDescent="0.2">
      <c r="B540" s="2"/>
    </row>
    <row r="541" spans="2:2" ht="12.75" customHeight="1" x14ac:dyDescent="0.2">
      <c r="B541" s="2"/>
    </row>
    <row r="542" spans="2:2" ht="12.75" customHeight="1" x14ac:dyDescent="0.2">
      <c r="B542" s="2"/>
    </row>
    <row r="543" spans="2:2" ht="12.75" customHeight="1" x14ac:dyDescent="0.2">
      <c r="B543" s="2"/>
    </row>
    <row r="544" spans="2:2" ht="12.75" customHeight="1" x14ac:dyDescent="0.2">
      <c r="B544" s="2"/>
    </row>
    <row r="545" spans="2:2" ht="12.75" customHeight="1" x14ac:dyDescent="0.2">
      <c r="B545" s="2"/>
    </row>
    <row r="546" spans="2:2" ht="12.75" customHeight="1" x14ac:dyDescent="0.2">
      <c r="B546" s="2"/>
    </row>
    <row r="547" spans="2:2" ht="12.75" customHeight="1" x14ac:dyDescent="0.2">
      <c r="B547" s="2"/>
    </row>
    <row r="548" spans="2:2" ht="12.75" customHeight="1" x14ac:dyDescent="0.2">
      <c r="B548" s="2"/>
    </row>
    <row r="549" spans="2:2" ht="12.75" customHeight="1" x14ac:dyDescent="0.2">
      <c r="B549" s="2"/>
    </row>
    <row r="550" spans="2:2" ht="12.75" customHeight="1" x14ac:dyDescent="0.2">
      <c r="B550" s="2"/>
    </row>
    <row r="551" spans="2:2" ht="12.75" customHeight="1" x14ac:dyDescent="0.2">
      <c r="B551" s="2"/>
    </row>
    <row r="552" spans="2:2" ht="12.75" customHeight="1" x14ac:dyDescent="0.2">
      <c r="B552" s="2"/>
    </row>
    <row r="553" spans="2:2" ht="12.75" customHeight="1" x14ac:dyDescent="0.2">
      <c r="B553" s="2"/>
    </row>
    <row r="554" spans="2:2" ht="12.75" customHeight="1" x14ac:dyDescent="0.2">
      <c r="B554" s="2"/>
    </row>
    <row r="555" spans="2:2" ht="12.75" customHeight="1" x14ac:dyDescent="0.2">
      <c r="B555" s="2"/>
    </row>
    <row r="556" spans="2:2" ht="12.75" customHeight="1" x14ac:dyDescent="0.2">
      <c r="B556" s="2"/>
    </row>
    <row r="557" spans="2:2" ht="12.75" customHeight="1" x14ac:dyDescent="0.2">
      <c r="B557" s="2"/>
    </row>
    <row r="558" spans="2:2" ht="12.75" customHeight="1" x14ac:dyDescent="0.2">
      <c r="B558" s="2"/>
    </row>
    <row r="559" spans="2:2" ht="12.75" customHeight="1" x14ac:dyDescent="0.2">
      <c r="B559" s="2"/>
    </row>
    <row r="560" spans="2:2" ht="12.75" customHeight="1" x14ac:dyDescent="0.2">
      <c r="B560" s="2"/>
    </row>
    <row r="561" spans="2:2" ht="12.75" customHeight="1" x14ac:dyDescent="0.2">
      <c r="B561" s="2"/>
    </row>
    <row r="562" spans="2:2" ht="12.75" customHeight="1" x14ac:dyDescent="0.2">
      <c r="B562" s="2"/>
    </row>
    <row r="563" spans="2:2" ht="12.75" customHeight="1" x14ac:dyDescent="0.2">
      <c r="B563" s="2"/>
    </row>
    <row r="564" spans="2:2" ht="12.75" customHeight="1" x14ac:dyDescent="0.2">
      <c r="B564" s="2"/>
    </row>
    <row r="565" spans="2:2" ht="12.75" customHeight="1" x14ac:dyDescent="0.2">
      <c r="B565" s="2"/>
    </row>
    <row r="566" spans="2:2" ht="12.75" customHeight="1" x14ac:dyDescent="0.2">
      <c r="B566" s="2"/>
    </row>
    <row r="567" spans="2:2" ht="12.75" customHeight="1" x14ac:dyDescent="0.2">
      <c r="B567" s="2"/>
    </row>
    <row r="568" spans="2:2" ht="12.75" customHeight="1" x14ac:dyDescent="0.2">
      <c r="B568" s="2"/>
    </row>
    <row r="569" spans="2:2" ht="12.75" customHeight="1" x14ac:dyDescent="0.2">
      <c r="B569" s="2"/>
    </row>
    <row r="570" spans="2:2" ht="12.75" customHeight="1" x14ac:dyDescent="0.2">
      <c r="B570" s="2"/>
    </row>
    <row r="571" spans="2:2" ht="12.75" customHeight="1" x14ac:dyDescent="0.2">
      <c r="B571" s="2"/>
    </row>
    <row r="572" spans="2:2" ht="12.75" customHeight="1" x14ac:dyDescent="0.2">
      <c r="B572" s="2"/>
    </row>
    <row r="573" spans="2:2" ht="12.75" customHeight="1" x14ac:dyDescent="0.2">
      <c r="B573" s="2"/>
    </row>
    <row r="574" spans="2:2" ht="12.75" customHeight="1" x14ac:dyDescent="0.2">
      <c r="B574" s="2"/>
    </row>
    <row r="575" spans="2:2" ht="12.75" customHeight="1" x14ac:dyDescent="0.2">
      <c r="B575" s="2"/>
    </row>
    <row r="576" spans="2:2" ht="12.75" customHeight="1" x14ac:dyDescent="0.2">
      <c r="B576" s="2"/>
    </row>
    <row r="577" spans="2:2" ht="12.75" customHeight="1" x14ac:dyDescent="0.2">
      <c r="B577" s="2"/>
    </row>
    <row r="578" spans="2:2" ht="12.75" customHeight="1" x14ac:dyDescent="0.2">
      <c r="B578" s="2"/>
    </row>
    <row r="579" spans="2:2" ht="12.75" customHeight="1" x14ac:dyDescent="0.2">
      <c r="B579" s="2"/>
    </row>
    <row r="580" spans="2:2" ht="12.75" customHeight="1" x14ac:dyDescent="0.2">
      <c r="B580" s="2"/>
    </row>
    <row r="581" spans="2:2" ht="12.75" customHeight="1" x14ac:dyDescent="0.2">
      <c r="B581" s="2"/>
    </row>
    <row r="582" spans="2:2" ht="12.75" customHeight="1" x14ac:dyDescent="0.2">
      <c r="B582" s="2"/>
    </row>
    <row r="583" spans="2:2" ht="12.75" customHeight="1" x14ac:dyDescent="0.2">
      <c r="B583" s="2"/>
    </row>
    <row r="584" spans="2:2" ht="12.75" customHeight="1" x14ac:dyDescent="0.2">
      <c r="B584" s="2"/>
    </row>
    <row r="585" spans="2:2" ht="12.75" customHeight="1" x14ac:dyDescent="0.2">
      <c r="B585" s="2"/>
    </row>
    <row r="586" spans="2:2" ht="12.75" customHeight="1" x14ac:dyDescent="0.2">
      <c r="B586" s="2"/>
    </row>
    <row r="587" spans="2:2" ht="12.75" customHeight="1" x14ac:dyDescent="0.2">
      <c r="B587" s="2"/>
    </row>
    <row r="588" spans="2:2" ht="12.75" customHeight="1" x14ac:dyDescent="0.2">
      <c r="B588" s="2"/>
    </row>
    <row r="589" spans="2:2" ht="12.75" customHeight="1" x14ac:dyDescent="0.2">
      <c r="B589" s="2"/>
    </row>
    <row r="590" spans="2:2" ht="12.75" customHeight="1" x14ac:dyDescent="0.2">
      <c r="B590" s="2"/>
    </row>
    <row r="591" spans="2:2" ht="12.75" customHeight="1" x14ac:dyDescent="0.2">
      <c r="B591" s="2"/>
    </row>
    <row r="592" spans="2:2" ht="12.75" customHeight="1" x14ac:dyDescent="0.2">
      <c r="B592" s="2"/>
    </row>
    <row r="593" spans="2:2" ht="12.75" customHeight="1" x14ac:dyDescent="0.2">
      <c r="B593" s="2"/>
    </row>
    <row r="594" spans="2:2" ht="12.75" customHeight="1" x14ac:dyDescent="0.2">
      <c r="B594" s="2"/>
    </row>
    <row r="595" spans="2:2" ht="12.75" customHeight="1" x14ac:dyDescent="0.2">
      <c r="B595" s="2"/>
    </row>
    <row r="596" spans="2:2" ht="12.75" customHeight="1" x14ac:dyDescent="0.2">
      <c r="B596" s="2"/>
    </row>
    <row r="597" spans="2:2" ht="12.75" customHeight="1" x14ac:dyDescent="0.2">
      <c r="B597" s="2"/>
    </row>
    <row r="598" spans="2:2" ht="12.75" customHeight="1" x14ac:dyDescent="0.2">
      <c r="B598" s="2"/>
    </row>
    <row r="599" spans="2:2" ht="12.75" customHeight="1" x14ac:dyDescent="0.2">
      <c r="B599" s="2"/>
    </row>
    <row r="600" spans="2:2" ht="12.75" customHeight="1" x14ac:dyDescent="0.2">
      <c r="B600" s="2"/>
    </row>
    <row r="601" spans="2:2" ht="12.75" customHeight="1" x14ac:dyDescent="0.2">
      <c r="B601" s="2"/>
    </row>
    <row r="602" spans="2:2" ht="12.75" customHeight="1" x14ac:dyDescent="0.2">
      <c r="B602" s="2"/>
    </row>
    <row r="603" spans="2:2" ht="12.75" customHeight="1" x14ac:dyDescent="0.2">
      <c r="B603" s="2"/>
    </row>
    <row r="604" spans="2:2" ht="12.75" customHeight="1" x14ac:dyDescent="0.2">
      <c r="B604" s="2"/>
    </row>
    <row r="605" spans="2:2" ht="12.75" customHeight="1" x14ac:dyDescent="0.2">
      <c r="B605" s="2"/>
    </row>
    <row r="606" spans="2:2" ht="12.75" customHeight="1" x14ac:dyDescent="0.2">
      <c r="B606" s="2"/>
    </row>
    <row r="607" spans="2:2" ht="12.75" customHeight="1" x14ac:dyDescent="0.2">
      <c r="B607" s="2"/>
    </row>
    <row r="608" spans="2:2" ht="12.75" customHeight="1" x14ac:dyDescent="0.2">
      <c r="B608" s="2"/>
    </row>
    <row r="609" spans="2:2" ht="12.75" customHeight="1" x14ac:dyDescent="0.2">
      <c r="B609" s="2"/>
    </row>
    <row r="610" spans="2:2" ht="12.75" customHeight="1" x14ac:dyDescent="0.2">
      <c r="B610" s="2"/>
    </row>
    <row r="611" spans="2:2" ht="12.75" customHeight="1" x14ac:dyDescent="0.2">
      <c r="B611" s="2"/>
    </row>
    <row r="612" spans="2:2" ht="12.75" customHeight="1" x14ac:dyDescent="0.2">
      <c r="B612" s="2"/>
    </row>
    <row r="613" spans="2:2" ht="12.75" customHeight="1" x14ac:dyDescent="0.2">
      <c r="B613" s="2"/>
    </row>
    <row r="614" spans="2:2" ht="12.75" customHeight="1" x14ac:dyDescent="0.2">
      <c r="B614" s="2"/>
    </row>
    <row r="615" spans="2:2" ht="12.75" customHeight="1" x14ac:dyDescent="0.2">
      <c r="B615" s="2"/>
    </row>
    <row r="616" spans="2:2" ht="12.75" customHeight="1" x14ac:dyDescent="0.2">
      <c r="B616" s="2"/>
    </row>
    <row r="617" spans="2:2" ht="12.75" customHeight="1" x14ac:dyDescent="0.2">
      <c r="B617" s="2"/>
    </row>
    <row r="618" spans="2:2" ht="12.75" customHeight="1" x14ac:dyDescent="0.2">
      <c r="B618" s="2"/>
    </row>
    <row r="619" spans="2:2" ht="12.75" customHeight="1" x14ac:dyDescent="0.2">
      <c r="B619" s="2"/>
    </row>
    <row r="620" spans="2:2" ht="12.75" customHeight="1" x14ac:dyDescent="0.2">
      <c r="B620" s="2"/>
    </row>
    <row r="621" spans="2:2" ht="12.75" customHeight="1" x14ac:dyDescent="0.2">
      <c r="B621" s="2"/>
    </row>
    <row r="622" spans="2:2" ht="12.75" customHeight="1" x14ac:dyDescent="0.2">
      <c r="B622" s="2"/>
    </row>
    <row r="623" spans="2:2" ht="12.75" customHeight="1" x14ac:dyDescent="0.2">
      <c r="B623" s="2"/>
    </row>
    <row r="624" spans="2:2" ht="12.75" customHeight="1" x14ac:dyDescent="0.2">
      <c r="B624" s="2"/>
    </row>
    <row r="625" spans="2:2" ht="12.75" customHeight="1" x14ac:dyDescent="0.2">
      <c r="B625" s="2"/>
    </row>
    <row r="626" spans="2:2" ht="12.75" customHeight="1" x14ac:dyDescent="0.2">
      <c r="B626" s="2"/>
    </row>
    <row r="627" spans="2:2" ht="12.75" customHeight="1" x14ac:dyDescent="0.2">
      <c r="B627" s="2"/>
    </row>
    <row r="628" spans="2:2" ht="12.75" customHeight="1" x14ac:dyDescent="0.2">
      <c r="B628" s="2"/>
    </row>
    <row r="629" spans="2:2" ht="12.75" customHeight="1" x14ac:dyDescent="0.2">
      <c r="B629" s="2"/>
    </row>
    <row r="630" spans="2:2" ht="12.75" customHeight="1" x14ac:dyDescent="0.2">
      <c r="B630" s="2"/>
    </row>
    <row r="631" spans="2:2" ht="12.75" customHeight="1" x14ac:dyDescent="0.2">
      <c r="B631" s="2"/>
    </row>
    <row r="632" spans="2:2" ht="12.75" customHeight="1" x14ac:dyDescent="0.2">
      <c r="B632" s="2"/>
    </row>
    <row r="633" spans="2:2" ht="12.75" customHeight="1" x14ac:dyDescent="0.2">
      <c r="B633" s="2"/>
    </row>
    <row r="634" spans="2:2" ht="12.75" customHeight="1" x14ac:dyDescent="0.2">
      <c r="B634" s="2"/>
    </row>
    <row r="635" spans="2:2" ht="12.75" customHeight="1" x14ac:dyDescent="0.2">
      <c r="B635" s="2"/>
    </row>
    <row r="636" spans="2:2" ht="12.75" customHeight="1" x14ac:dyDescent="0.2">
      <c r="B636" s="2"/>
    </row>
    <row r="637" spans="2:2" ht="12.75" customHeight="1" x14ac:dyDescent="0.2">
      <c r="B637" s="2"/>
    </row>
    <row r="638" spans="2:2" ht="12.75" customHeight="1" x14ac:dyDescent="0.2">
      <c r="B638" s="2"/>
    </row>
    <row r="639" spans="2:2" ht="12.75" customHeight="1" x14ac:dyDescent="0.2">
      <c r="B639" s="2"/>
    </row>
    <row r="640" spans="2:2" ht="12.75" customHeight="1" x14ac:dyDescent="0.2">
      <c r="B640" s="2"/>
    </row>
    <row r="641" spans="2:2" ht="12.75" customHeight="1" x14ac:dyDescent="0.2">
      <c r="B641" s="2"/>
    </row>
    <row r="642" spans="2:2" ht="12.75" customHeight="1" x14ac:dyDescent="0.2">
      <c r="B642" s="2"/>
    </row>
    <row r="643" spans="2:2" ht="12.75" customHeight="1" x14ac:dyDescent="0.2">
      <c r="B643" s="2"/>
    </row>
    <row r="644" spans="2:2" ht="12.75" customHeight="1" x14ac:dyDescent="0.2">
      <c r="B644" s="2"/>
    </row>
    <row r="645" spans="2:2" ht="12.75" customHeight="1" x14ac:dyDescent="0.2">
      <c r="B645" s="2"/>
    </row>
    <row r="646" spans="2:2" ht="12.75" customHeight="1" x14ac:dyDescent="0.2">
      <c r="B646" s="2"/>
    </row>
    <row r="647" spans="2:2" ht="12.75" customHeight="1" x14ac:dyDescent="0.2">
      <c r="B647" s="2"/>
    </row>
    <row r="648" spans="2:2" ht="12.75" customHeight="1" x14ac:dyDescent="0.2">
      <c r="B648" s="2"/>
    </row>
    <row r="649" spans="2:2" ht="12.75" customHeight="1" x14ac:dyDescent="0.2">
      <c r="B649" s="2"/>
    </row>
    <row r="650" spans="2:2" ht="12.75" customHeight="1" x14ac:dyDescent="0.2">
      <c r="B650" s="2"/>
    </row>
    <row r="651" spans="2:2" ht="12.75" customHeight="1" x14ac:dyDescent="0.2">
      <c r="B651" s="2"/>
    </row>
    <row r="652" spans="2:2" ht="12.75" customHeight="1" x14ac:dyDescent="0.2">
      <c r="B652" s="2"/>
    </row>
    <row r="653" spans="2:2" ht="12.75" customHeight="1" x14ac:dyDescent="0.2">
      <c r="B653" s="2"/>
    </row>
    <row r="654" spans="2:2" ht="12.75" customHeight="1" x14ac:dyDescent="0.2">
      <c r="B654" s="2"/>
    </row>
    <row r="655" spans="2:2" ht="12.75" customHeight="1" x14ac:dyDescent="0.2">
      <c r="B655" s="2"/>
    </row>
    <row r="656" spans="2:2" ht="12.75" customHeight="1" x14ac:dyDescent="0.2">
      <c r="B656" s="2"/>
    </row>
    <row r="657" spans="2:2" ht="12.75" customHeight="1" x14ac:dyDescent="0.2">
      <c r="B657" s="2"/>
    </row>
    <row r="658" spans="2:2" ht="12.75" customHeight="1" x14ac:dyDescent="0.2">
      <c r="B658" s="2"/>
    </row>
    <row r="659" spans="2:2" ht="12.75" customHeight="1" x14ac:dyDescent="0.2">
      <c r="B659" s="2"/>
    </row>
    <row r="660" spans="2:2" ht="12.75" customHeight="1" x14ac:dyDescent="0.2">
      <c r="B660" s="2"/>
    </row>
    <row r="661" spans="2:2" ht="12.75" customHeight="1" x14ac:dyDescent="0.2">
      <c r="B661" s="2"/>
    </row>
    <row r="662" spans="2:2" ht="12.75" customHeight="1" x14ac:dyDescent="0.2">
      <c r="B662" s="2"/>
    </row>
    <row r="663" spans="2:2" ht="12.75" customHeight="1" x14ac:dyDescent="0.2">
      <c r="B663" s="2"/>
    </row>
    <row r="664" spans="2:2" ht="12.75" customHeight="1" x14ac:dyDescent="0.2">
      <c r="B664" s="2"/>
    </row>
    <row r="665" spans="2:2" ht="12.75" customHeight="1" x14ac:dyDescent="0.2">
      <c r="B665" s="2"/>
    </row>
    <row r="666" spans="2:2" ht="12.75" customHeight="1" x14ac:dyDescent="0.2">
      <c r="B666" s="2"/>
    </row>
    <row r="667" spans="2:2" ht="12.75" customHeight="1" x14ac:dyDescent="0.2">
      <c r="B667" s="2"/>
    </row>
    <row r="668" spans="2:2" ht="12.75" customHeight="1" x14ac:dyDescent="0.2">
      <c r="B668" s="2"/>
    </row>
    <row r="669" spans="2:2" ht="12.75" customHeight="1" x14ac:dyDescent="0.2">
      <c r="B669" s="2"/>
    </row>
    <row r="670" spans="2:2" ht="12.75" customHeight="1" x14ac:dyDescent="0.2">
      <c r="B670" s="2"/>
    </row>
    <row r="671" spans="2:2" ht="12.75" customHeight="1" x14ac:dyDescent="0.2">
      <c r="B671" s="2"/>
    </row>
    <row r="672" spans="2:2" ht="12.75" customHeight="1" x14ac:dyDescent="0.2">
      <c r="B672" s="2"/>
    </row>
    <row r="673" spans="2:2" ht="12.75" customHeight="1" x14ac:dyDescent="0.2">
      <c r="B673" s="2"/>
    </row>
    <row r="674" spans="2:2" ht="12.75" customHeight="1" x14ac:dyDescent="0.2">
      <c r="B674" s="2"/>
    </row>
    <row r="675" spans="2:2" ht="12.75" customHeight="1" x14ac:dyDescent="0.2">
      <c r="B675" s="2"/>
    </row>
    <row r="676" spans="2:2" ht="12.75" customHeight="1" x14ac:dyDescent="0.2">
      <c r="B676" s="2"/>
    </row>
    <row r="677" spans="2:2" ht="12.75" customHeight="1" x14ac:dyDescent="0.2">
      <c r="B677" s="2"/>
    </row>
    <row r="678" spans="2:2" ht="12.75" customHeight="1" x14ac:dyDescent="0.2">
      <c r="B678" s="2"/>
    </row>
    <row r="679" spans="2:2" ht="12.75" customHeight="1" x14ac:dyDescent="0.2">
      <c r="B679" s="2"/>
    </row>
    <row r="680" spans="2:2" ht="12.75" customHeight="1" x14ac:dyDescent="0.2">
      <c r="B680" s="2"/>
    </row>
    <row r="681" spans="2:2" ht="12.75" customHeight="1" x14ac:dyDescent="0.2">
      <c r="B681" s="2"/>
    </row>
    <row r="682" spans="2:2" ht="12.75" customHeight="1" x14ac:dyDescent="0.2">
      <c r="B682" s="2"/>
    </row>
    <row r="683" spans="2:2" ht="12.75" customHeight="1" x14ac:dyDescent="0.2">
      <c r="B683" s="2"/>
    </row>
    <row r="684" spans="2:2" ht="12.75" customHeight="1" x14ac:dyDescent="0.2">
      <c r="B684" s="2"/>
    </row>
    <row r="685" spans="2:2" ht="12.75" customHeight="1" x14ac:dyDescent="0.2">
      <c r="B685" s="2"/>
    </row>
    <row r="686" spans="2:2" ht="12.75" customHeight="1" x14ac:dyDescent="0.2">
      <c r="B686" s="2"/>
    </row>
    <row r="687" spans="2:2" ht="12.75" customHeight="1" x14ac:dyDescent="0.2">
      <c r="B687" s="2"/>
    </row>
    <row r="688" spans="2:2" ht="12.75" customHeight="1" x14ac:dyDescent="0.2">
      <c r="B688" s="2"/>
    </row>
    <row r="689" spans="2:2" ht="12.75" customHeight="1" x14ac:dyDescent="0.2">
      <c r="B689" s="2"/>
    </row>
    <row r="690" spans="2:2" ht="12.75" customHeight="1" x14ac:dyDescent="0.2">
      <c r="B690" s="2"/>
    </row>
    <row r="691" spans="2:2" ht="12.75" customHeight="1" x14ac:dyDescent="0.2">
      <c r="B691" s="2"/>
    </row>
    <row r="692" spans="2:2" ht="12.75" customHeight="1" x14ac:dyDescent="0.2">
      <c r="B692" s="2"/>
    </row>
    <row r="693" spans="2:2" ht="12.75" customHeight="1" x14ac:dyDescent="0.2">
      <c r="B693" s="2"/>
    </row>
    <row r="694" spans="2:2" ht="12.75" customHeight="1" x14ac:dyDescent="0.2">
      <c r="B694" s="2"/>
    </row>
    <row r="695" spans="2:2" ht="12.75" customHeight="1" x14ac:dyDescent="0.2">
      <c r="B695" s="2"/>
    </row>
    <row r="696" spans="2:2" ht="12.75" customHeight="1" x14ac:dyDescent="0.2">
      <c r="B696" s="2"/>
    </row>
    <row r="697" spans="2:2" ht="12.75" customHeight="1" x14ac:dyDescent="0.2">
      <c r="B697" s="2"/>
    </row>
    <row r="698" spans="2:2" ht="12.75" customHeight="1" x14ac:dyDescent="0.2">
      <c r="B698" s="2"/>
    </row>
    <row r="699" spans="2:2" ht="12.75" customHeight="1" x14ac:dyDescent="0.2">
      <c r="B699" s="2"/>
    </row>
    <row r="700" spans="2:2" ht="12.75" customHeight="1" x14ac:dyDescent="0.2">
      <c r="B700" s="2"/>
    </row>
    <row r="701" spans="2:2" ht="12.75" customHeight="1" x14ac:dyDescent="0.2">
      <c r="B701" s="2"/>
    </row>
    <row r="702" spans="2:2" ht="12.75" customHeight="1" x14ac:dyDescent="0.2">
      <c r="B702" s="2"/>
    </row>
    <row r="703" spans="2:2" ht="12.75" customHeight="1" x14ac:dyDescent="0.2">
      <c r="B703" s="2"/>
    </row>
    <row r="704" spans="2:2" ht="12.75" customHeight="1" x14ac:dyDescent="0.2">
      <c r="B704" s="2"/>
    </row>
    <row r="705" spans="2:2" ht="12.75" customHeight="1" x14ac:dyDescent="0.2">
      <c r="B705" s="2"/>
    </row>
    <row r="706" spans="2:2" ht="12.75" customHeight="1" x14ac:dyDescent="0.2">
      <c r="B706" s="2"/>
    </row>
    <row r="707" spans="2:2" ht="12.75" customHeight="1" x14ac:dyDescent="0.2">
      <c r="B707" s="2"/>
    </row>
    <row r="708" spans="2:2" ht="12.75" customHeight="1" x14ac:dyDescent="0.2">
      <c r="B708" s="2"/>
    </row>
    <row r="709" spans="2:2" ht="12.75" customHeight="1" x14ac:dyDescent="0.2">
      <c r="B709" s="2"/>
    </row>
    <row r="710" spans="2:2" ht="12.75" customHeight="1" x14ac:dyDescent="0.2">
      <c r="B710" s="2"/>
    </row>
    <row r="711" spans="2:2" ht="12.75" customHeight="1" x14ac:dyDescent="0.2">
      <c r="B711" s="2"/>
    </row>
    <row r="712" spans="2:2" ht="12.75" customHeight="1" x14ac:dyDescent="0.2">
      <c r="B712" s="2"/>
    </row>
    <row r="713" spans="2:2" ht="12.75" customHeight="1" x14ac:dyDescent="0.2">
      <c r="B713" s="2"/>
    </row>
    <row r="714" spans="2:2" ht="12.75" customHeight="1" x14ac:dyDescent="0.2">
      <c r="B714" s="2"/>
    </row>
    <row r="715" spans="2:2" ht="12.75" customHeight="1" x14ac:dyDescent="0.2">
      <c r="B715" s="2"/>
    </row>
    <row r="716" spans="2:2" ht="12.75" customHeight="1" x14ac:dyDescent="0.2">
      <c r="B716" s="2"/>
    </row>
    <row r="717" spans="2:2" ht="12.75" customHeight="1" x14ac:dyDescent="0.2">
      <c r="B717" s="2"/>
    </row>
    <row r="718" spans="2:2" ht="12.75" customHeight="1" x14ac:dyDescent="0.2">
      <c r="B718" s="2"/>
    </row>
    <row r="719" spans="2:2" ht="12.75" customHeight="1" x14ac:dyDescent="0.2">
      <c r="B719" s="2"/>
    </row>
    <row r="720" spans="2:2" ht="12.75" customHeight="1" x14ac:dyDescent="0.2">
      <c r="B720" s="2"/>
    </row>
    <row r="721" spans="2:2" ht="12.75" customHeight="1" x14ac:dyDescent="0.2">
      <c r="B721" s="2"/>
    </row>
    <row r="722" spans="2:2" ht="12.75" customHeight="1" x14ac:dyDescent="0.2">
      <c r="B722" s="2"/>
    </row>
    <row r="723" spans="2:2" ht="12.75" customHeight="1" x14ac:dyDescent="0.2">
      <c r="B723" s="2"/>
    </row>
    <row r="724" spans="2:2" ht="12.75" customHeight="1" x14ac:dyDescent="0.2">
      <c r="B724" s="2"/>
    </row>
    <row r="725" spans="2:2" ht="12.75" customHeight="1" x14ac:dyDescent="0.2">
      <c r="B725" s="2"/>
    </row>
    <row r="726" spans="2:2" ht="12.75" customHeight="1" x14ac:dyDescent="0.2">
      <c r="B726" s="2"/>
    </row>
    <row r="727" spans="2:2" ht="12.75" customHeight="1" x14ac:dyDescent="0.2">
      <c r="B727" s="2"/>
    </row>
    <row r="728" spans="2:2" ht="12.75" customHeight="1" x14ac:dyDescent="0.2">
      <c r="B728" s="2"/>
    </row>
    <row r="729" spans="2:2" ht="12.75" customHeight="1" x14ac:dyDescent="0.2">
      <c r="B729" s="2"/>
    </row>
    <row r="730" spans="2:2" ht="12.75" customHeight="1" x14ac:dyDescent="0.2">
      <c r="B730" s="2"/>
    </row>
    <row r="731" spans="2:2" ht="12.75" customHeight="1" x14ac:dyDescent="0.2">
      <c r="B731" s="2"/>
    </row>
    <row r="732" spans="2:2" ht="12.75" customHeight="1" x14ac:dyDescent="0.2">
      <c r="B732" s="2"/>
    </row>
    <row r="733" spans="2:2" ht="12.75" customHeight="1" x14ac:dyDescent="0.2">
      <c r="B733" s="2"/>
    </row>
    <row r="734" spans="2:2" ht="12.75" customHeight="1" x14ac:dyDescent="0.2">
      <c r="B734" s="2"/>
    </row>
    <row r="735" spans="2:2" ht="12.75" customHeight="1" x14ac:dyDescent="0.2">
      <c r="B735" s="2"/>
    </row>
    <row r="736" spans="2:2" ht="12.75" customHeight="1" x14ac:dyDescent="0.2">
      <c r="B736" s="2"/>
    </row>
    <row r="737" spans="2:2" ht="12.75" customHeight="1" x14ac:dyDescent="0.2">
      <c r="B737" s="2"/>
    </row>
    <row r="738" spans="2:2" ht="12.75" customHeight="1" x14ac:dyDescent="0.2">
      <c r="B738" s="2"/>
    </row>
    <row r="739" spans="2:2" ht="12.75" customHeight="1" x14ac:dyDescent="0.2">
      <c r="B739" s="2"/>
    </row>
    <row r="740" spans="2:2" ht="12.75" customHeight="1" x14ac:dyDescent="0.2">
      <c r="B740" s="2"/>
    </row>
    <row r="741" spans="2:2" ht="12.75" customHeight="1" x14ac:dyDescent="0.2">
      <c r="B741" s="2"/>
    </row>
    <row r="742" spans="2:2" ht="12.75" customHeight="1" x14ac:dyDescent="0.2">
      <c r="B742" s="2"/>
    </row>
    <row r="743" spans="2:2" ht="12.75" customHeight="1" x14ac:dyDescent="0.2">
      <c r="B743" s="2"/>
    </row>
    <row r="744" spans="2:2" ht="12.75" customHeight="1" x14ac:dyDescent="0.2">
      <c r="B744" s="2"/>
    </row>
    <row r="745" spans="2:2" ht="12.75" customHeight="1" x14ac:dyDescent="0.2">
      <c r="B745" s="2"/>
    </row>
    <row r="746" spans="2:2" ht="12.75" customHeight="1" x14ac:dyDescent="0.2">
      <c r="B746" s="2"/>
    </row>
    <row r="747" spans="2:2" ht="12.75" customHeight="1" x14ac:dyDescent="0.2">
      <c r="B747" s="2"/>
    </row>
    <row r="748" spans="2:2" ht="12.75" customHeight="1" x14ac:dyDescent="0.2">
      <c r="B748" s="2"/>
    </row>
    <row r="749" spans="2:2" ht="12.75" customHeight="1" x14ac:dyDescent="0.2">
      <c r="B749" s="2"/>
    </row>
    <row r="750" spans="2:2" ht="12.75" customHeight="1" x14ac:dyDescent="0.2">
      <c r="B750" s="2"/>
    </row>
    <row r="751" spans="2:2" ht="12.75" customHeight="1" x14ac:dyDescent="0.2">
      <c r="B751" s="2"/>
    </row>
    <row r="752" spans="2:2" ht="12.75" customHeight="1" x14ac:dyDescent="0.2">
      <c r="B752" s="2"/>
    </row>
    <row r="753" spans="2:2" ht="12.75" customHeight="1" x14ac:dyDescent="0.2">
      <c r="B753" s="2"/>
    </row>
    <row r="754" spans="2:2" ht="12.75" customHeight="1" x14ac:dyDescent="0.2">
      <c r="B754" s="2"/>
    </row>
    <row r="755" spans="2:2" ht="12.75" customHeight="1" x14ac:dyDescent="0.2">
      <c r="B755" s="2"/>
    </row>
    <row r="756" spans="2:2" ht="12.75" customHeight="1" x14ac:dyDescent="0.2">
      <c r="B756" s="2"/>
    </row>
    <row r="757" spans="2:2" ht="12.75" customHeight="1" x14ac:dyDescent="0.2">
      <c r="B757" s="2"/>
    </row>
    <row r="758" spans="2:2" ht="12.75" customHeight="1" x14ac:dyDescent="0.2">
      <c r="B758" s="2"/>
    </row>
    <row r="759" spans="2:2" ht="12.75" customHeight="1" x14ac:dyDescent="0.2">
      <c r="B759" s="2"/>
    </row>
    <row r="760" spans="2:2" ht="12.75" customHeight="1" x14ac:dyDescent="0.2">
      <c r="B760" s="2"/>
    </row>
    <row r="761" spans="2:2" ht="12.75" customHeight="1" x14ac:dyDescent="0.2">
      <c r="B761" s="2"/>
    </row>
    <row r="762" spans="2:2" ht="12.75" customHeight="1" x14ac:dyDescent="0.2">
      <c r="B762" s="2"/>
    </row>
    <row r="763" spans="2:2" ht="12.75" customHeight="1" x14ac:dyDescent="0.2">
      <c r="B763" s="2"/>
    </row>
    <row r="764" spans="2:2" ht="12.75" customHeight="1" x14ac:dyDescent="0.2">
      <c r="B764" s="2"/>
    </row>
    <row r="765" spans="2:2" ht="12.75" customHeight="1" x14ac:dyDescent="0.2">
      <c r="B765" s="2"/>
    </row>
    <row r="766" spans="2:2" ht="12.75" customHeight="1" x14ac:dyDescent="0.2">
      <c r="B766" s="2"/>
    </row>
    <row r="767" spans="2:2" ht="12.75" customHeight="1" x14ac:dyDescent="0.2">
      <c r="B767" s="2"/>
    </row>
    <row r="768" spans="2:2" ht="12.75" customHeight="1" x14ac:dyDescent="0.2">
      <c r="B768" s="2"/>
    </row>
    <row r="769" spans="2:2" ht="12.75" customHeight="1" x14ac:dyDescent="0.2">
      <c r="B769" s="2"/>
    </row>
    <row r="770" spans="2:2" ht="12.75" customHeight="1" x14ac:dyDescent="0.2">
      <c r="B770" s="2"/>
    </row>
    <row r="771" spans="2:2" ht="12.75" customHeight="1" x14ac:dyDescent="0.2">
      <c r="B771" s="2"/>
    </row>
    <row r="772" spans="2:2" ht="12.75" customHeight="1" x14ac:dyDescent="0.2">
      <c r="B772" s="2"/>
    </row>
    <row r="773" spans="2:2" ht="12.75" customHeight="1" x14ac:dyDescent="0.2">
      <c r="B773" s="2"/>
    </row>
    <row r="774" spans="2:2" ht="12.75" customHeight="1" x14ac:dyDescent="0.2">
      <c r="B774" s="2"/>
    </row>
    <row r="775" spans="2:2" ht="12.75" customHeight="1" x14ac:dyDescent="0.2">
      <c r="B775" s="2"/>
    </row>
    <row r="776" spans="2:2" ht="12.75" customHeight="1" x14ac:dyDescent="0.2">
      <c r="B776" s="2"/>
    </row>
    <row r="777" spans="2:2" ht="12.75" customHeight="1" x14ac:dyDescent="0.2">
      <c r="B777" s="2"/>
    </row>
    <row r="778" spans="2:2" ht="12.75" customHeight="1" x14ac:dyDescent="0.2">
      <c r="B778" s="2"/>
    </row>
    <row r="779" spans="2:2" ht="12.75" customHeight="1" x14ac:dyDescent="0.2">
      <c r="B779" s="2"/>
    </row>
    <row r="780" spans="2:2" ht="12.75" customHeight="1" x14ac:dyDescent="0.2">
      <c r="B780" s="2"/>
    </row>
    <row r="781" spans="2:2" ht="12.75" customHeight="1" x14ac:dyDescent="0.2">
      <c r="B781" s="2"/>
    </row>
    <row r="782" spans="2:2" ht="12.75" customHeight="1" x14ac:dyDescent="0.2">
      <c r="B782" s="2"/>
    </row>
    <row r="783" spans="2:2" ht="12.75" customHeight="1" x14ac:dyDescent="0.2">
      <c r="B783" s="2"/>
    </row>
    <row r="784" spans="2:2" ht="12.75" customHeight="1" x14ac:dyDescent="0.2">
      <c r="B784" s="2"/>
    </row>
    <row r="785" spans="2:2" ht="12.75" customHeight="1" x14ac:dyDescent="0.2">
      <c r="B785" s="2"/>
    </row>
    <row r="786" spans="2:2" ht="12.75" customHeight="1" x14ac:dyDescent="0.2">
      <c r="B786" s="2"/>
    </row>
    <row r="787" spans="2:2" ht="12.75" customHeight="1" x14ac:dyDescent="0.2">
      <c r="B787" s="2"/>
    </row>
    <row r="788" spans="2:2" ht="12.75" customHeight="1" x14ac:dyDescent="0.2">
      <c r="B788" s="2"/>
    </row>
    <row r="789" spans="2:2" ht="12.75" customHeight="1" x14ac:dyDescent="0.2">
      <c r="B789" s="2"/>
    </row>
    <row r="790" spans="2:2" ht="12.75" customHeight="1" x14ac:dyDescent="0.2">
      <c r="B790" s="2"/>
    </row>
    <row r="791" spans="2:2" ht="12.75" customHeight="1" x14ac:dyDescent="0.2">
      <c r="B791" s="2"/>
    </row>
    <row r="792" spans="2:2" ht="12.75" customHeight="1" x14ac:dyDescent="0.2">
      <c r="B792" s="2"/>
    </row>
    <row r="793" spans="2:2" ht="12.75" customHeight="1" x14ac:dyDescent="0.2">
      <c r="B793" s="2"/>
    </row>
    <row r="794" spans="2:2" ht="12.75" customHeight="1" x14ac:dyDescent="0.2">
      <c r="B794" s="2"/>
    </row>
    <row r="795" spans="2:2" ht="12.75" customHeight="1" x14ac:dyDescent="0.2">
      <c r="B795" s="2"/>
    </row>
    <row r="796" spans="2:2" ht="12.75" customHeight="1" x14ac:dyDescent="0.2">
      <c r="B796" s="2"/>
    </row>
    <row r="797" spans="2:2" ht="12.75" customHeight="1" x14ac:dyDescent="0.2">
      <c r="B797" s="2"/>
    </row>
    <row r="798" spans="2:2" ht="12.75" customHeight="1" x14ac:dyDescent="0.2">
      <c r="B798" s="2"/>
    </row>
    <row r="799" spans="2:2" ht="12.75" customHeight="1" x14ac:dyDescent="0.2">
      <c r="B799" s="2"/>
    </row>
    <row r="800" spans="2:2" ht="12.75" customHeight="1" x14ac:dyDescent="0.2">
      <c r="B800" s="2"/>
    </row>
    <row r="801" spans="2:2" ht="12.75" customHeight="1" x14ac:dyDescent="0.2">
      <c r="B801" s="2"/>
    </row>
    <row r="802" spans="2:2" ht="12.75" customHeight="1" x14ac:dyDescent="0.2">
      <c r="B802" s="2"/>
    </row>
    <row r="803" spans="2:2" ht="12.75" customHeight="1" x14ac:dyDescent="0.2">
      <c r="B803" s="2"/>
    </row>
    <row r="804" spans="2:2" ht="12.75" customHeight="1" x14ac:dyDescent="0.2">
      <c r="B804" s="2"/>
    </row>
    <row r="805" spans="2:2" ht="12.75" customHeight="1" x14ac:dyDescent="0.2">
      <c r="B805" s="2"/>
    </row>
    <row r="806" spans="2:2" ht="12.75" customHeight="1" x14ac:dyDescent="0.2">
      <c r="B806" s="2"/>
    </row>
    <row r="807" spans="2:2" ht="12.75" customHeight="1" x14ac:dyDescent="0.2">
      <c r="B807" s="2"/>
    </row>
    <row r="808" spans="2:2" ht="12.75" customHeight="1" x14ac:dyDescent="0.2">
      <c r="B808" s="2"/>
    </row>
    <row r="809" spans="2:2" ht="12.75" customHeight="1" x14ac:dyDescent="0.2">
      <c r="B809" s="2"/>
    </row>
    <row r="810" spans="2:2" ht="12.75" customHeight="1" x14ac:dyDescent="0.2">
      <c r="B810" s="2"/>
    </row>
    <row r="811" spans="2:2" ht="12.75" customHeight="1" x14ac:dyDescent="0.2">
      <c r="B811" s="2"/>
    </row>
    <row r="812" spans="2:2" ht="12.75" customHeight="1" x14ac:dyDescent="0.2">
      <c r="B812" s="2"/>
    </row>
    <row r="813" spans="2:2" ht="12.75" customHeight="1" x14ac:dyDescent="0.2">
      <c r="B813" s="2"/>
    </row>
    <row r="814" spans="2:2" ht="12.75" customHeight="1" x14ac:dyDescent="0.2">
      <c r="B814" s="2"/>
    </row>
    <row r="815" spans="2:2" ht="12.75" customHeight="1" x14ac:dyDescent="0.2">
      <c r="B815" s="2"/>
    </row>
    <row r="816" spans="2:2" ht="12.75" customHeight="1" x14ac:dyDescent="0.2">
      <c r="B816" s="2"/>
    </row>
    <row r="817" spans="2:2" ht="12.75" customHeight="1" x14ac:dyDescent="0.2">
      <c r="B817" s="2"/>
    </row>
    <row r="818" spans="2:2" ht="12.75" customHeight="1" x14ac:dyDescent="0.2">
      <c r="B818" s="2"/>
    </row>
    <row r="819" spans="2:2" ht="12.75" customHeight="1" x14ac:dyDescent="0.2">
      <c r="B819" s="2"/>
    </row>
    <row r="820" spans="2:2" ht="12.75" customHeight="1" x14ac:dyDescent="0.2">
      <c r="B820" s="2"/>
    </row>
    <row r="821" spans="2:2" ht="12.75" customHeight="1" x14ac:dyDescent="0.2">
      <c r="B821" s="2"/>
    </row>
    <row r="822" spans="2:2" ht="12.75" customHeight="1" x14ac:dyDescent="0.2">
      <c r="B822" s="2"/>
    </row>
    <row r="823" spans="2:2" ht="12.75" customHeight="1" x14ac:dyDescent="0.2">
      <c r="B823" s="2"/>
    </row>
    <row r="824" spans="2:2" ht="12.75" customHeight="1" x14ac:dyDescent="0.2">
      <c r="B824" s="2"/>
    </row>
    <row r="825" spans="2:2" ht="12.75" customHeight="1" x14ac:dyDescent="0.2">
      <c r="B825" s="2"/>
    </row>
    <row r="826" spans="2:2" ht="12.75" customHeight="1" x14ac:dyDescent="0.2">
      <c r="B826" s="2"/>
    </row>
    <row r="827" spans="2:2" ht="12.75" customHeight="1" x14ac:dyDescent="0.2">
      <c r="B827" s="2"/>
    </row>
    <row r="828" spans="2:2" ht="12.75" customHeight="1" x14ac:dyDescent="0.2">
      <c r="B828" s="2"/>
    </row>
    <row r="829" spans="2:2" ht="12.75" customHeight="1" x14ac:dyDescent="0.2">
      <c r="B829" s="2"/>
    </row>
    <row r="830" spans="2:2" ht="12.75" customHeight="1" x14ac:dyDescent="0.2">
      <c r="B830" s="2"/>
    </row>
    <row r="831" spans="2:2" ht="12.75" customHeight="1" x14ac:dyDescent="0.2">
      <c r="B831" s="2"/>
    </row>
    <row r="832" spans="2:2" ht="12.75" customHeight="1" x14ac:dyDescent="0.2">
      <c r="B832" s="2"/>
    </row>
    <row r="833" spans="2:2" ht="12.75" customHeight="1" x14ac:dyDescent="0.2">
      <c r="B833" s="2"/>
    </row>
    <row r="834" spans="2:2" ht="12.75" customHeight="1" x14ac:dyDescent="0.2">
      <c r="B834" s="2"/>
    </row>
    <row r="835" spans="2:2" ht="12.75" customHeight="1" x14ac:dyDescent="0.2">
      <c r="B835" s="2"/>
    </row>
    <row r="836" spans="2:2" ht="12.75" customHeight="1" x14ac:dyDescent="0.2">
      <c r="B836" s="2"/>
    </row>
    <row r="837" spans="2:2" ht="12.75" customHeight="1" x14ac:dyDescent="0.2">
      <c r="B837" s="2"/>
    </row>
    <row r="838" spans="2:2" ht="12.75" customHeight="1" x14ac:dyDescent="0.2">
      <c r="B838" s="2"/>
    </row>
    <row r="839" spans="2:2" ht="12.75" customHeight="1" x14ac:dyDescent="0.2">
      <c r="B839" s="2"/>
    </row>
    <row r="840" spans="2:2" ht="12.75" customHeight="1" x14ac:dyDescent="0.2">
      <c r="B840" s="2"/>
    </row>
    <row r="841" spans="2:2" ht="12.75" customHeight="1" x14ac:dyDescent="0.2">
      <c r="B841" s="2"/>
    </row>
    <row r="842" spans="2:2" ht="12.75" customHeight="1" x14ac:dyDescent="0.2">
      <c r="B842" s="2"/>
    </row>
    <row r="843" spans="2:2" ht="12.75" customHeight="1" x14ac:dyDescent="0.2">
      <c r="B843" s="2"/>
    </row>
    <row r="844" spans="2:2" ht="12.75" customHeight="1" x14ac:dyDescent="0.2">
      <c r="B844" s="2"/>
    </row>
    <row r="845" spans="2:2" ht="12.75" customHeight="1" x14ac:dyDescent="0.2">
      <c r="B845" s="2"/>
    </row>
    <row r="846" spans="2:2" ht="12.75" customHeight="1" x14ac:dyDescent="0.2">
      <c r="B846" s="2"/>
    </row>
    <row r="847" spans="2:2" ht="12.75" customHeight="1" x14ac:dyDescent="0.2">
      <c r="B847" s="2"/>
    </row>
    <row r="848" spans="2:2" ht="12.75" customHeight="1" x14ac:dyDescent="0.2">
      <c r="B848" s="2"/>
    </row>
    <row r="849" spans="2:2" ht="12.75" customHeight="1" x14ac:dyDescent="0.2">
      <c r="B849" s="2"/>
    </row>
    <row r="850" spans="2:2" ht="12.75" customHeight="1" x14ac:dyDescent="0.2">
      <c r="B850" s="2"/>
    </row>
    <row r="851" spans="2:2" ht="12.75" customHeight="1" x14ac:dyDescent="0.2">
      <c r="B851" s="2"/>
    </row>
    <row r="852" spans="2:2" ht="12.75" customHeight="1" x14ac:dyDescent="0.2">
      <c r="B852" s="2"/>
    </row>
    <row r="853" spans="2:2" ht="12.75" customHeight="1" x14ac:dyDescent="0.2">
      <c r="B853" s="2"/>
    </row>
    <row r="854" spans="2:2" ht="12.75" customHeight="1" x14ac:dyDescent="0.2">
      <c r="B854" s="2"/>
    </row>
    <row r="855" spans="2:2" ht="12.75" customHeight="1" x14ac:dyDescent="0.2">
      <c r="B855" s="2"/>
    </row>
    <row r="856" spans="2:2" ht="12.75" customHeight="1" x14ac:dyDescent="0.2">
      <c r="B856" s="2"/>
    </row>
    <row r="857" spans="2:2" ht="12.75" customHeight="1" x14ac:dyDescent="0.2">
      <c r="B857" s="2"/>
    </row>
    <row r="858" spans="2:2" ht="12.75" customHeight="1" x14ac:dyDescent="0.2">
      <c r="B858" s="2"/>
    </row>
    <row r="859" spans="2:2" ht="12.75" customHeight="1" x14ac:dyDescent="0.2">
      <c r="B859" s="2"/>
    </row>
    <row r="860" spans="2:2" ht="12.75" customHeight="1" x14ac:dyDescent="0.2">
      <c r="B860" s="2"/>
    </row>
    <row r="861" spans="2:2" ht="12.75" customHeight="1" x14ac:dyDescent="0.2">
      <c r="B861" s="2"/>
    </row>
    <row r="862" spans="2:2" ht="12.75" customHeight="1" x14ac:dyDescent="0.2">
      <c r="B862" s="2"/>
    </row>
    <row r="863" spans="2:2" ht="12.75" customHeight="1" x14ac:dyDescent="0.2">
      <c r="B863" s="2"/>
    </row>
    <row r="864" spans="2:2" ht="12.75" customHeight="1" x14ac:dyDescent="0.2">
      <c r="B864" s="2"/>
    </row>
    <row r="865" spans="2:2" ht="12.75" customHeight="1" x14ac:dyDescent="0.2">
      <c r="B865" s="2"/>
    </row>
    <row r="866" spans="2:2" ht="12.75" customHeight="1" x14ac:dyDescent="0.2">
      <c r="B866" s="2"/>
    </row>
    <row r="867" spans="2:2" ht="12.75" customHeight="1" x14ac:dyDescent="0.2">
      <c r="B867" s="2"/>
    </row>
    <row r="868" spans="2:2" ht="12.75" customHeight="1" x14ac:dyDescent="0.2">
      <c r="B868" s="2"/>
    </row>
    <row r="869" spans="2:2" ht="12.75" customHeight="1" x14ac:dyDescent="0.2">
      <c r="B869" s="2"/>
    </row>
    <row r="870" spans="2:2" ht="12.75" customHeight="1" x14ac:dyDescent="0.2">
      <c r="B870" s="2"/>
    </row>
    <row r="871" spans="2:2" ht="12.75" customHeight="1" x14ac:dyDescent="0.2">
      <c r="B871" s="2"/>
    </row>
    <row r="872" spans="2:2" ht="12.75" customHeight="1" x14ac:dyDescent="0.2">
      <c r="B872" s="2"/>
    </row>
    <row r="873" spans="2:2" ht="12.75" customHeight="1" x14ac:dyDescent="0.2">
      <c r="B873" s="2"/>
    </row>
    <row r="874" spans="2:2" ht="12.75" customHeight="1" x14ac:dyDescent="0.2">
      <c r="B874" s="2"/>
    </row>
    <row r="875" spans="2:2" ht="12.75" customHeight="1" x14ac:dyDescent="0.2">
      <c r="B875" s="2"/>
    </row>
    <row r="876" spans="2:2" ht="12.75" customHeight="1" x14ac:dyDescent="0.2">
      <c r="B876" s="2"/>
    </row>
    <row r="877" spans="2:2" ht="12.75" customHeight="1" x14ac:dyDescent="0.2">
      <c r="B877" s="2"/>
    </row>
    <row r="878" spans="2:2" ht="12.75" customHeight="1" x14ac:dyDescent="0.2">
      <c r="B878" s="2"/>
    </row>
    <row r="879" spans="2:2" ht="12.75" customHeight="1" x14ac:dyDescent="0.2">
      <c r="B879" s="2"/>
    </row>
    <row r="880" spans="2:2" ht="12.75" customHeight="1" x14ac:dyDescent="0.2">
      <c r="B880" s="2"/>
    </row>
    <row r="881" spans="2:2" ht="12.75" customHeight="1" x14ac:dyDescent="0.2">
      <c r="B881" s="2"/>
    </row>
    <row r="882" spans="2:2" ht="12.75" customHeight="1" x14ac:dyDescent="0.2">
      <c r="B882" s="2"/>
    </row>
    <row r="883" spans="2:2" ht="12.75" customHeight="1" x14ac:dyDescent="0.2">
      <c r="B883" s="2"/>
    </row>
    <row r="884" spans="2:2" ht="12.75" customHeight="1" x14ac:dyDescent="0.2">
      <c r="B884" s="2"/>
    </row>
    <row r="885" spans="2:2" ht="12.75" customHeight="1" x14ac:dyDescent="0.2">
      <c r="B885" s="2"/>
    </row>
    <row r="886" spans="2:2" ht="12.75" customHeight="1" x14ac:dyDescent="0.2">
      <c r="B886" s="2"/>
    </row>
    <row r="887" spans="2:2" ht="12.75" customHeight="1" x14ac:dyDescent="0.2">
      <c r="B887" s="2"/>
    </row>
    <row r="888" spans="2:2" ht="12.75" customHeight="1" x14ac:dyDescent="0.2">
      <c r="B888" s="2"/>
    </row>
    <row r="889" spans="2:2" ht="12.75" customHeight="1" x14ac:dyDescent="0.2">
      <c r="B889" s="2"/>
    </row>
    <row r="890" spans="2:2" ht="12.75" customHeight="1" x14ac:dyDescent="0.2">
      <c r="B890" s="2"/>
    </row>
    <row r="891" spans="2:2" ht="12.75" customHeight="1" x14ac:dyDescent="0.2">
      <c r="B891" s="2"/>
    </row>
    <row r="892" spans="2:2" ht="12.75" customHeight="1" x14ac:dyDescent="0.2">
      <c r="B892" s="2"/>
    </row>
    <row r="893" spans="2:2" ht="12.75" customHeight="1" x14ac:dyDescent="0.2">
      <c r="B893" s="2"/>
    </row>
    <row r="894" spans="2:2" ht="12.75" customHeight="1" x14ac:dyDescent="0.2">
      <c r="B894" s="2"/>
    </row>
    <row r="895" spans="2:2" ht="12.75" customHeight="1" x14ac:dyDescent="0.2">
      <c r="B895" s="2"/>
    </row>
    <row r="896" spans="2:2" ht="12.75" customHeight="1" x14ac:dyDescent="0.2">
      <c r="B896" s="2"/>
    </row>
    <row r="897" spans="2:2" ht="12.75" customHeight="1" x14ac:dyDescent="0.2">
      <c r="B897" s="2"/>
    </row>
    <row r="898" spans="2:2" ht="12.75" customHeight="1" x14ac:dyDescent="0.2">
      <c r="B898" s="2"/>
    </row>
    <row r="899" spans="2:2" ht="12.75" customHeight="1" x14ac:dyDescent="0.2">
      <c r="B899" s="2"/>
    </row>
    <row r="900" spans="2:2" ht="12.75" customHeight="1" x14ac:dyDescent="0.2">
      <c r="B900" s="2"/>
    </row>
    <row r="901" spans="2:2" ht="12.75" customHeight="1" x14ac:dyDescent="0.2">
      <c r="B901" s="2"/>
    </row>
    <row r="902" spans="2:2" ht="12.75" customHeight="1" x14ac:dyDescent="0.2">
      <c r="B902" s="2"/>
    </row>
    <row r="903" spans="2:2" ht="12.75" customHeight="1" x14ac:dyDescent="0.2">
      <c r="B903" s="2"/>
    </row>
    <row r="904" spans="2:2" ht="12.75" customHeight="1" x14ac:dyDescent="0.2">
      <c r="B904" s="2"/>
    </row>
    <row r="905" spans="2:2" ht="12.75" customHeight="1" x14ac:dyDescent="0.2">
      <c r="B905" s="2"/>
    </row>
    <row r="906" spans="2:2" ht="12.75" customHeight="1" x14ac:dyDescent="0.2">
      <c r="B906" s="2"/>
    </row>
    <row r="907" spans="2:2" ht="12.75" customHeight="1" x14ac:dyDescent="0.2">
      <c r="B907" s="2"/>
    </row>
    <row r="908" spans="2:2" ht="12.75" customHeight="1" x14ac:dyDescent="0.2">
      <c r="B908" s="2"/>
    </row>
    <row r="909" spans="2:2" ht="12.75" customHeight="1" x14ac:dyDescent="0.2">
      <c r="B909" s="2"/>
    </row>
    <row r="910" spans="2:2" ht="12.75" customHeight="1" x14ac:dyDescent="0.2">
      <c r="B910" s="2"/>
    </row>
    <row r="911" spans="2:2" ht="12.75" customHeight="1" x14ac:dyDescent="0.2">
      <c r="B911" s="2"/>
    </row>
    <row r="912" spans="2:2" ht="12.75" customHeight="1" x14ac:dyDescent="0.2">
      <c r="B912" s="2"/>
    </row>
    <row r="913" spans="2:2" ht="12.75" customHeight="1" x14ac:dyDescent="0.2">
      <c r="B913" s="2"/>
    </row>
    <row r="914" spans="2:2" ht="12.75" customHeight="1" x14ac:dyDescent="0.2">
      <c r="B914" s="2"/>
    </row>
    <row r="915" spans="2:2" ht="12.75" customHeight="1" x14ac:dyDescent="0.2">
      <c r="B915" s="2"/>
    </row>
    <row r="916" spans="2:2" ht="12.75" customHeight="1" x14ac:dyDescent="0.2">
      <c r="B916" s="2"/>
    </row>
    <row r="917" spans="2:2" ht="12.75" customHeight="1" x14ac:dyDescent="0.2">
      <c r="B917" s="2"/>
    </row>
    <row r="918" spans="2:2" ht="12.75" customHeight="1" x14ac:dyDescent="0.2">
      <c r="B918" s="2"/>
    </row>
    <row r="919" spans="2:2" ht="12.75" customHeight="1" x14ac:dyDescent="0.2">
      <c r="B919" s="2"/>
    </row>
    <row r="920" spans="2:2" ht="12.75" customHeight="1" x14ac:dyDescent="0.2">
      <c r="B920" s="2"/>
    </row>
    <row r="921" spans="2:2" ht="12.75" customHeight="1" x14ac:dyDescent="0.2">
      <c r="B921" s="2"/>
    </row>
    <row r="922" spans="2:2" ht="12.75" customHeight="1" x14ac:dyDescent="0.2">
      <c r="B922" s="2"/>
    </row>
    <row r="923" spans="2:2" ht="12.75" customHeight="1" x14ac:dyDescent="0.2">
      <c r="B923" s="2"/>
    </row>
    <row r="924" spans="2:2" ht="12.75" customHeight="1" x14ac:dyDescent="0.2">
      <c r="B924" s="2"/>
    </row>
    <row r="925" spans="2:2" ht="12.75" customHeight="1" x14ac:dyDescent="0.2">
      <c r="B925" s="2"/>
    </row>
    <row r="926" spans="2:2" ht="12.75" customHeight="1" x14ac:dyDescent="0.2">
      <c r="B926" s="2"/>
    </row>
    <row r="927" spans="2:2" ht="12.75" customHeight="1" x14ac:dyDescent="0.2">
      <c r="B927" s="2"/>
    </row>
    <row r="928" spans="2:2" ht="12.75" customHeight="1" x14ac:dyDescent="0.2">
      <c r="B928" s="2"/>
    </row>
    <row r="929" spans="2:2" ht="12.75" customHeight="1" x14ac:dyDescent="0.2">
      <c r="B929" s="2"/>
    </row>
    <row r="930" spans="2:2" ht="12.75" customHeight="1" x14ac:dyDescent="0.2">
      <c r="B930" s="2"/>
    </row>
    <row r="931" spans="2:2" ht="12.75" customHeight="1" x14ac:dyDescent="0.2">
      <c r="B931" s="2"/>
    </row>
    <row r="932" spans="2:2" ht="12.75" customHeight="1" x14ac:dyDescent="0.2">
      <c r="B932" s="2"/>
    </row>
    <row r="933" spans="2:2" ht="12.75" customHeight="1" x14ac:dyDescent="0.2">
      <c r="B933" s="2"/>
    </row>
    <row r="934" spans="2:2" ht="12.75" customHeight="1" x14ac:dyDescent="0.2">
      <c r="B934" s="2"/>
    </row>
    <row r="935" spans="2:2" ht="12.75" customHeight="1" x14ac:dyDescent="0.2">
      <c r="B935" s="2"/>
    </row>
    <row r="936" spans="2:2" ht="12.75" customHeight="1" x14ac:dyDescent="0.2">
      <c r="B936" s="2"/>
    </row>
    <row r="937" spans="2:2" ht="12.75" customHeight="1" x14ac:dyDescent="0.2">
      <c r="B937" s="2"/>
    </row>
    <row r="938" spans="2:2" ht="12.75" customHeight="1" x14ac:dyDescent="0.2">
      <c r="B938" s="2"/>
    </row>
    <row r="939" spans="2:2" ht="12.75" customHeight="1" x14ac:dyDescent="0.2">
      <c r="B939" s="2"/>
    </row>
    <row r="940" spans="2:2" ht="12.75" customHeight="1" x14ac:dyDescent="0.2">
      <c r="B940" s="2"/>
    </row>
    <row r="941" spans="2:2" ht="12.75" customHeight="1" x14ac:dyDescent="0.2">
      <c r="B941" s="2"/>
    </row>
    <row r="942" spans="2:2" ht="12.75" customHeight="1" x14ac:dyDescent="0.2">
      <c r="B942" s="2"/>
    </row>
    <row r="943" spans="2:2" ht="12.75" customHeight="1" x14ac:dyDescent="0.2">
      <c r="B943" s="2"/>
    </row>
    <row r="944" spans="2:2" ht="12.75" customHeight="1" x14ac:dyDescent="0.2">
      <c r="B944" s="2"/>
    </row>
    <row r="945" spans="2:2" ht="12.75" customHeight="1" x14ac:dyDescent="0.2">
      <c r="B945" s="2"/>
    </row>
    <row r="946" spans="2:2" ht="12.75" customHeight="1" x14ac:dyDescent="0.2">
      <c r="B946" s="2"/>
    </row>
    <row r="947" spans="2:2" ht="12.75" customHeight="1" x14ac:dyDescent="0.2">
      <c r="B947" s="2"/>
    </row>
    <row r="948" spans="2:2" ht="12.75" customHeight="1" x14ac:dyDescent="0.2">
      <c r="B948" s="2"/>
    </row>
    <row r="949" spans="2:2" ht="12.75" customHeight="1" x14ac:dyDescent="0.2">
      <c r="B949" s="2"/>
    </row>
    <row r="950" spans="2:2" ht="12.75" customHeight="1" x14ac:dyDescent="0.2">
      <c r="B950" s="2"/>
    </row>
    <row r="951" spans="2:2" ht="12.75" customHeight="1" x14ac:dyDescent="0.2">
      <c r="B951" s="2"/>
    </row>
    <row r="952" spans="2:2" ht="12.75" customHeight="1" x14ac:dyDescent="0.2">
      <c r="B952" s="2"/>
    </row>
    <row r="953" spans="2:2" ht="12.75" customHeight="1" x14ac:dyDescent="0.2">
      <c r="B953" s="2"/>
    </row>
    <row r="954" spans="2:2" ht="12.75" customHeight="1" x14ac:dyDescent="0.2">
      <c r="B954" s="2"/>
    </row>
    <row r="955" spans="2:2" ht="12.75" customHeight="1" x14ac:dyDescent="0.2">
      <c r="B955" s="2"/>
    </row>
    <row r="956" spans="2:2" ht="12.75" customHeight="1" x14ac:dyDescent="0.2">
      <c r="B956" s="2"/>
    </row>
    <row r="957" spans="2:2" ht="12.75" customHeight="1" x14ac:dyDescent="0.2">
      <c r="B957" s="2"/>
    </row>
    <row r="958" spans="2:2" ht="12.75" customHeight="1" x14ac:dyDescent="0.2">
      <c r="B958" s="2"/>
    </row>
    <row r="959" spans="2:2" ht="12.75" customHeight="1" x14ac:dyDescent="0.2">
      <c r="B959" s="2"/>
    </row>
    <row r="960" spans="2:2" ht="12.75" customHeight="1" x14ac:dyDescent="0.2">
      <c r="B960" s="2"/>
    </row>
    <row r="961" spans="2:2" ht="12.75" customHeight="1" x14ac:dyDescent="0.2">
      <c r="B961" s="2"/>
    </row>
    <row r="962" spans="2:2" ht="12.75" customHeight="1" x14ac:dyDescent="0.2">
      <c r="B962" s="2"/>
    </row>
    <row r="963" spans="2:2" ht="12.75" customHeight="1" x14ac:dyDescent="0.2">
      <c r="B963" s="2"/>
    </row>
    <row r="964" spans="2:2" ht="12.75" customHeight="1" x14ac:dyDescent="0.2">
      <c r="B964" s="2"/>
    </row>
    <row r="965" spans="2:2" ht="12.75" customHeight="1" x14ac:dyDescent="0.2">
      <c r="B965" s="2"/>
    </row>
    <row r="966" spans="2:2" ht="12.75" customHeight="1" x14ac:dyDescent="0.2">
      <c r="B966" s="2"/>
    </row>
    <row r="967" spans="2:2" ht="12.75" customHeight="1" x14ac:dyDescent="0.2">
      <c r="B967" s="2"/>
    </row>
    <row r="968" spans="2:2" ht="12.75" customHeight="1" x14ac:dyDescent="0.2">
      <c r="B968" s="2"/>
    </row>
    <row r="969" spans="2:2" ht="12.75" customHeight="1" x14ac:dyDescent="0.2">
      <c r="B969" s="2"/>
    </row>
    <row r="970" spans="2:2" ht="12.75" customHeight="1" x14ac:dyDescent="0.2">
      <c r="B970" s="2"/>
    </row>
    <row r="971" spans="2:2" ht="12.75" customHeight="1" x14ac:dyDescent="0.2">
      <c r="B971" s="2"/>
    </row>
    <row r="972" spans="2:2" ht="12.75" customHeight="1" x14ac:dyDescent="0.2">
      <c r="B972" s="2"/>
    </row>
    <row r="973" spans="2:2" ht="12.75" customHeight="1" x14ac:dyDescent="0.2">
      <c r="B973" s="2"/>
    </row>
    <row r="974" spans="2:2" ht="12.75" customHeight="1" x14ac:dyDescent="0.2">
      <c r="B974" s="2"/>
    </row>
    <row r="975" spans="2:2" ht="12.75" customHeight="1" x14ac:dyDescent="0.2">
      <c r="B975" s="2"/>
    </row>
    <row r="976" spans="2:2" ht="12.75" customHeight="1" x14ac:dyDescent="0.2">
      <c r="B976" s="2"/>
    </row>
    <row r="977" spans="2:2" ht="12.75" customHeight="1" x14ac:dyDescent="0.2">
      <c r="B977" s="2"/>
    </row>
    <row r="978" spans="2:2" ht="12.75" customHeight="1" x14ac:dyDescent="0.2">
      <c r="B978" s="2"/>
    </row>
    <row r="979" spans="2:2" ht="12.75" customHeight="1" x14ac:dyDescent="0.2">
      <c r="B979" s="2"/>
    </row>
    <row r="980" spans="2:2" ht="12.75" customHeight="1" x14ac:dyDescent="0.2">
      <c r="B980" s="2"/>
    </row>
    <row r="981" spans="2:2" ht="12.75" customHeight="1" x14ac:dyDescent="0.2">
      <c r="B981" s="2"/>
    </row>
    <row r="982" spans="2:2" ht="12.75" customHeight="1" x14ac:dyDescent="0.2">
      <c r="B982" s="2"/>
    </row>
    <row r="983" spans="2:2" ht="12.75" customHeight="1" x14ac:dyDescent="0.2">
      <c r="B983" s="2"/>
    </row>
    <row r="984" spans="2:2" ht="12.75" customHeight="1" x14ac:dyDescent="0.2">
      <c r="B984" s="2"/>
    </row>
    <row r="985" spans="2:2" ht="12.75" customHeight="1" x14ac:dyDescent="0.2">
      <c r="B985" s="2"/>
    </row>
    <row r="986" spans="2:2" ht="12.75" customHeight="1" x14ac:dyDescent="0.2">
      <c r="B986" s="2"/>
    </row>
    <row r="987" spans="2:2" ht="12.75" customHeight="1" x14ac:dyDescent="0.2">
      <c r="B987" s="2"/>
    </row>
    <row r="988" spans="2:2" ht="12.75" customHeight="1" x14ac:dyDescent="0.2">
      <c r="B988" s="2"/>
    </row>
    <row r="989" spans="2:2" ht="12.75" customHeight="1" x14ac:dyDescent="0.2">
      <c r="B989" s="2"/>
    </row>
    <row r="990" spans="2:2" ht="12.75" customHeight="1" x14ac:dyDescent="0.2">
      <c r="B990" s="2"/>
    </row>
    <row r="991" spans="2:2" ht="12.75" customHeight="1" x14ac:dyDescent="0.2">
      <c r="B991" s="2"/>
    </row>
    <row r="992" spans="2:2" ht="12.75" customHeight="1" x14ac:dyDescent="0.2">
      <c r="B992" s="2"/>
    </row>
    <row r="993" spans="2:2" ht="12.75" customHeight="1" x14ac:dyDescent="0.2">
      <c r="B993" s="2"/>
    </row>
    <row r="994" spans="2:2" ht="12.75" customHeight="1" x14ac:dyDescent="0.2">
      <c r="B994" s="2"/>
    </row>
    <row r="995" spans="2:2" ht="12.75" customHeight="1" x14ac:dyDescent="0.2">
      <c r="B995" s="2"/>
    </row>
    <row r="996" spans="2:2" ht="12.75" customHeight="1" x14ac:dyDescent="0.2">
      <c r="B996" s="2"/>
    </row>
    <row r="997" spans="2:2" ht="12.75" customHeight="1" x14ac:dyDescent="0.2">
      <c r="B997" s="2"/>
    </row>
    <row r="998" spans="2:2" ht="12.75" customHeight="1" x14ac:dyDescent="0.2">
      <c r="B998" s="2"/>
    </row>
    <row r="999" spans="2:2" ht="12.75" customHeight="1" x14ac:dyDescent="0.2">
      <c r="B999" s="2"/>
    </row>
    <row r="1000" spans="2:2" ht="12.75" customHeight="1" x14ac:dyDescent="0.2">
      <c r="B1000" s="2"/>
    </row>
    <row r="1001" spans="2:2" ht="12.75" customHeight="1" x14ac:dyDescent="0.2">
      <c r="B1001" s="2"/>
    </row>
    <row r="1002" spans="2:2" ht="12.75" customHeight="1" x14ac:dyDescent="0.2">
      <c r="B1002" s="2"/>
    </row>
    <row r="1003" spans="2:2" ht="12.75" customHeight="1" x14ac:dyDescent="0.2">
      <c r="B1003" s="2"/>
    </row>
    <row r="1004" spans="2:2" ht="12.75" customHeight="1" x14ac:dyDescent="0.2">
      <c r="B1004" s="2"/>
    </row>
    <row r="1005" spans="2:2" ht="12.75" customHeight="1" x14ac:dyDescent="0.2">
      <c r="B1005" s="2"/>
    </row>
    <row r="1006" spans="2:2" ht="12.75" customHeight="1" x14ac:dyDescent="0.2">
      <c r="B1006" s="2"/>
    </row>
  </sheetData>
  <sheetProtection algorithmName="SHA-512" hashValue="lvGqAwp2YBtBUfVISIkmY9a1MLxZ28mQNKq1C0SOVLFaw0y4If8ioMePL3w9Z6ILsbkR2YgRJIWusZVo2fH65w==" saltValue="rRac3aoRNPWLGCFYJ8p2ow==" spinCount="100000" sheet="1" scenarios="1" formatCells="0" formatColumns="0" formatRows="0" insertColumns="0" insertRows="0" insertHyperlinks="0" sort="0" autoFilter="0" pivotTables="0"/>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97"/>
  <sheetViews>
    <sheetView showGridLines="0" topLeftCell="A119" workbookViewId="0">
      <selection activeCell="A150" sqref="A150"/>
    </sheetView>
  </sheetViews>
  <sheetFormatPr defaultColWidth="12.5703125" defaultRowHeight="15" customHeight="1" x14ac:dyDescent="0.2"/>
  <cols>
    <col min="1" max="1" width="74.28515625" customWidth="1"/>
    <col min="2" max="2" width="41.140625" customWidth="1"/>
    <col min="3" max="3" width="42.85546875" customWidth="1"/>
    <col min="4" max="4" width="62.85546875" customWidth="1"/>
    <col min="5" max="5" width="49.85546875" customWidth="1"/>
    <col min="6" max="6" width="28.28515625" customWidth="1"/>
    <col min="7" max="7" width="22.42578125" customWidth="1"/>
    <col min="8" max="8" width="30.7109375" customWidth="1"/>
    <col min="9" max="9" width="18.140625" customWidth="1"/>
    <col min="10" max="10" width="21.5703125" customWidth="1"/>
    <col min="11" max="11" width="25.42578125" customWidth="1"/>
    <col min="12" max="12" width="19.5703125" customWidth="1"/>
    <col min="13" max="13" width="23.85546875" customWidth="1"/>
    <col min="14" max="14" width="52.7109375" customWidth="1"/>
  </cols>
  <sheetData>
    <row r="1" spans="1:6" ht="15.75" customHeight="1" x14ac:dyDescent="0.25">
      <c r="A1" s="47" t="s">
        <v>78</v>
      </c>
      <c r="E1" s="5"/>
      <c r="F1" s="5"/>
    </row>
    <row r="2" spans="1:6" ht="15.75" customHeight="1" x14ac:dyDescent="0.2">
      <c r="A2" s="48"/>
      <c r="E2" s="5"/>
      <c r="F2" s="5"/>
    </row>
    <row r="3" spans="1:6" ht="15.75" customHeight="1" x14ac:dyDescent="0.2">
      <c r="A3" s="49" t="s">
        <v>79</v>
      </c>
      <c r="B3" s="50" t="s">
        <v>40</v>
      </c>
      <c r="C3" s="50" t="s">
        <v>15</v>
      </c>
      <c r="D3" s="50" t="s">
        <v>80</v>
      </c>
      <c r="E3" s="5"/>
      <c r="F3" s="5"/>
    </row>
    <row r="4" spans="1:6" ht="15.75" customHeight="1" x14ac:dyDescent="0.2">
      <c r="A4" s="51" t="s">
        <v>82</v>
      </c>
      <c r="B4" s="52">
        <f>'Results Dashboard'!C10</f>
        <v>52</v>
      </c>
      <c r="C4" s="51" t="s">
        <v>83</v>
      </c>
      <c r="D4" s="51" t="s">
        <v>81</v>
      </c>
      <c r="E4" s="5"/>
      <c r="F4" s="5"/>
    </row>
    <row r="5" spans="1:6" ht="15.75" customHeight="1" x14ac:dyDescent="0.2">
      <c r="A5" s="51" t="s">
        <v>84</v>
      </c>
      <c r="B5" s="179">
        <f>'Results Dashboard'!C11</f>
        <v>2.75</v>
      </c>
      <c r="C5" s="51" t="s">
        <v>85</v>
      </c>
      <c r="D5" s="51" t="s">
        <v>81</v>
      </c>
      <c r="E5" s="5"/>
      <c r="F5" s="5"/>
    </row>
    <row r="6" spans="1:6" ht="15.75" customHeight="1" x14ac:dyDescent="0.2">
      <c r="A6" s="51" t="s">
        <v>86</v>
      </c>
      <c r="B6" s="179">
        <f>'Results Dashboard'!C12</f>
        <v>1.75</v>
      </c>
      <c r="C6" s="51" t="s">
        <v>85</v>
      </c>
      <c r="D6" s="51" t="s">
        <v>81</v>
      </c>
      <c r="E6" s="5"/>
      <c r="F6" s="5"/>
    </row>
    <row r="7" spans="1:6" ht="15.75" customHeight="1" x14ac:dyDescent="0.2">
      <c r="A7" s="4"/>
      <c r="B7" s="23"/>
      <c r="C7" s="4"/>
      <c r="D7" s="4"/>
      <c r="E7" s="5"/>
      <c r="F7" s="5"/>
    </row>
    <row r="8" spans="1:6" ht="15.75" customHeight="1" x14ac:dyDescent="0.2">
      <c r="A8" s="49" t="s">
        <v>87</v>
      </c>
      <c r="B8" s="54" t="s">
        <v>12</v>
      </c>
      <c r="C8" s="50" t="s">
        <v>88</v>
      </c>
      <c r="D8" s="50" t="s">
        <v>15</v>
      </c>
      <c r="E8" s="50" t="s">
        <v>80</v>
      </c>
      <c r="F8" s="5"/>
    </row>
    <row r="9" spans="1:6" ht="15.75" customHeight="1" x14ac:dyDescent="0.2">
      <c r="A9" s="51" t="s">
        <v>89</v>
      </c>
      <c r="B9" s="52">
        <f>'Results Dashboard'!C8</f>
        <v>669</v>
      </c>
      <c r="C9" s="52">
        <f>'Results Dashboard'!C9</f>
        <v>373</v>
      </c>
      <c r="D9" s="51" t="s">
        <v>90</v>
      </c>
      <c r="E9" s="51" t="s">
        <v>81</v>
      </c>
      <c r="F9" s="5"/>
    </row>
    <row r="10" spans="1:6" ht="27" customHeight="1" x14ac:dyDescent="0.2">
      <c r="A10" s="55" t="s">
        <v>91</v>
      </c>
      <c r="B10" s="52">
        <f t="shared" ref="B10:B11" si="0">B9*B4</f>
        <v>34788</v>
      </c>
      <c r="C10" s="52">
        <f t="shared" ref="C10:C11" si="1">C9*B4</f>
        <v>19396</v>
      </c>
      <c r="D10" s="51" t="s">
        <v>92</v>
      </c>
      <c r="E10" s="51" t="s">
        <v>93</v>
      </c>
      <c r="F10" s="5"/>
    </row>
    <row r="11" spans="1:6" ht="15.75" customHeight="1" x14ac:dyDescent="0.2">
      <c r="A11" s="51" t="s">
        <v>94</v>
      </c>
      <c r="B11" s="51">
        <f t="shared" si="0"/>
        <v>95667</v>
      </c>
      <c r="C11" s="51">
        <f t="shared" si="1"/>
        <v>53339</v>
      </c>
      <c r="D11" s="51" t="s">
        <v>95</v>
      </c>
      <c r="E11" s="51" t="s">
        <v>96</v>
      </c>
      <c r="F11" s="5"/>
    </row>
    <row r="12" spans="1:6" ht="15.75" customHeight="1" x14ac:dyDescent="0.2">
      <c r="A12" s="51" t="s">
        <v>97</v>
      </c>
      <c r="B12" s="51">
        <f>B10*B6</f>
        <v>60879</v>
      </c>
      <c r="C12" s="51">
        <f>C10*B6</f>
        <v>33943</v>
      </c>
      <c r="D12" s="51" t="s">
        <v>95</v>
      </c>
      <c r="E12" s="51" t="s">
        <v>93</v>
      </c>
      <c r="F12" s="5"/>
    </row>
    <row r="13" spans="1:6" ht="15.75" customHeight="1" x14ac:dyDescent="0.2">
      <c r="A13" s="51" t="s">
        <v>98</v>
      </c>
      <c r="B13" s="51">
        <f>ROUNDUP(B11/C31,0)</f>
        <v>479</v>
      </c>
      <c r="C13" s="51">
        <f>ROUNDUP(C11/C31,0)</f>
        <v>267</v>
      </c>
      <c r="D13" s="51" t="s">
        <v>99</v>
      </c>
      <c r="E13" s="51" t="s">
        <v>93</v>
      </c>
      <c r="F13" s="5"/>
    </row>
    <row r="14" spans="1:6" ht="15.75" customHeight="1" x14ac:dyDescent="0.2">
      <c r="F14" s="5"/>
    </row>
    <row r="15" spans="1:6" ht="15.75" customHeight="1" x14ac:dyDescent="0.2">
      <c r="A15" s="56" t="s">
        <v>100</v>
      </c>
      <c r="B15" s="23"/>
      <c r="F15" s="5"/>
    </row>
    <row r="16" spans="1:6" ht="15.75" customHeight="1" x14ac:dyDescent="0.2">
      <c r="A16" s="51" t="s">
        <v>4</v>
      </c>
      <c r="B16" s="57">
        <v>5</v>
      </c>
      <c r="F16" s="5"/>
    </row>
    <row r="17" spans="1:6" ht="15.75" customHeight="1" x14ac:dyDescent="0.2">
      <c r="A17" s="51" t="s">
        <v>5</v>
      </c>
      <c r="B17" s="57">
        <v>250</v>
      </c>
      <c r="F17" s="5"/>
    </row>
    <row r="18" spans="1:6" ht="15.75" customHeight="1" x14ac:dyDescent="0.2">
      <c r="A18" s="4"/>
      <c r="B18" s="11"/>
      <c r="F18" s="5"/>
    </row>
    <row r="19" spans="1:6" ht="15.75" customHeight="1" x14ac:dyDescent="0.2">
      <c r="A19" s="49" t="s">
        <v>101</v>
      </c>
      <c r="B19" s="58" t="s">
        <v>12</v>
      </c>
      <c r="C19" s="50" t="s">
        <v>13</v>
      </c>
      <c r="D19" s="50" t="s">
        <v>102</v>
      </c>
      <c r="F19" s="5"/>
    </row>
    <row r="20" spans="1:6" ht="15.75" customHeight="1" x14ac:dyDescent="0.2">
      <c r="A20" s="51" t="s">
        <v>103</v>
      </c>
      <c r="B20" s="57">
        <f t="shared" ref="B20:C20" si="2">$B$16*B10</f>
        <v>173940</v>
      </c>
      <c r="C20" s="57">
        <f t="shared" si="2"/>
        <v>96980</v>
      </c>
      <c r="D20" s="57">
        <f t="shared" ref="D20:D22" si="3">SUM(B20:C20)</f>
        <v>270920</v>
      </c>
      <c r="F20" s="5"/>
    </row>
    <row r="21" spans="1:6" ht="15.75" customHeight="1" x14ac:dyDescent="0.2">
      <c r="A21" s="51" t="s">
        <v>104</v>
      </c>
      <c r="B21" s="57">
        <f>B17*B13</f>
        <v>119750</v>
      </c>
      <c r="C21" s="57">
        <f>B17*C13</f>
        <v>66750</v>
      </c>
      <c r="D21" s="57">
        <f t="shared" si="3"/>
        <v>186500</v>
      </c>
      <c r="F21" s="5"/>
    </row>
    <row r="22" spans="1:6" ht="15.75" customHeight="1" x14ac:dyDescent="0.2">
      <c r="A22" s="51" t="s">
        <v>105</v>
      </c>
      <c r="B22" s="57">
        <f t="shared" ref="B22:C22" si="4">B20-B21</f>
        <v>54190</v>
      </c>
      <c r="C22" s="57">
        <f t="shared" si="4"/>
        <v>30230</v>
      </c>
      <c r="D22" s="57">
        <f t="shared" si="3"/>
        <v>84420</v>
      </c>
      <c r="F22" s="5"/>
    </row>
    <row r="23" spans="1:6" ht="15.75" customHeight="1" x14ac:dyDescent="0.2">
      <c r="A23" s="4"/>
      <c r="B23" s="10"/>
      <c r="C23" s="6"/>
      <c r="F23" s="5"/>
    </row>
    <row r="24" spans="1:6" ht="15.75" customHeight="1" x14ac:dyDescent="0.2">
      <c r="A24" s="4"/>
      <c r="B24" s="58" t="s">
        <v>12</v>
      </c>
      <c r="C24" s="50" t="s">
        <v>13</v>
      </c>
      <c r="D24" s="59" t="s">
        <v>106</v>
      </c>
      <c r="E24" s="59" t="s">
        <v>15</v>
      </c>
      <c r="F24" s="5"/>
    </row>
    <row r="25" spans="1:6" ht="15.75" customHeight="1" x14ac:dyDescent="0.2">
      <c r="A25" s="60" t="s">
        <v>107</v>
      </c>
      <c r="B25" s="54">
        <f t="shared" ref="B25:C25" si="5">B12</f>
        <v>60879</v>
      </c>
      <c r="C25" s="54">
        <f t="shared" si="5"/>
        <v>33943</v>
      </c>
      <c r="D25" s="54">
        <f>B25+C25</f>
        <v>94822</v>
      </c>
      <c r="E25" s="50" t="s">
        <v>95</v>
      </c>
      <c r="F25" s="5"/>
    </row>
    <row r="26" spans="1:6" ht="15.75" customHeight="1" x14ac:dyDescent="0.2">
      <c r="A26" s="60" t="s">
        <v>108</v>
      </c>
      <c r="B26" s="52">
        <f>B25/B31</f>
        <v>13528.666666666666</v>
      </c>
      <c r="C26" s="52">
        <f>C25/B31</f>
        <v>7542.8888888888887</v>
      </c>
      <c r="D26" s="61">
        <f>SUM(B26,C26)</f>
        <v>21071.555555555555</v>
      </c>
      <c r="E26" s="50" t="s">
        <v>109</v>
      </c>
      <c r="F26" s="5"/>
    </row>
    <row r="27" spans="1:6" ht="15.75" customHeight="1" x14ac:dyDescent="0.2">
      <c r="E27" s="5"/>
      <c r="F27" s="5"/>
    </row>
    <row r="28" spans="1:6" ht="15.75" customHeight="1" x14ac:dyDescent="0.25">
      <c r="A28" s="47" t="s">
        <v>110</v>
      </c>
      <c r="E28" s="5"/>
      <c r="F28" s="5"/>
    </row>
    <row r="29" spans="1:6" ht="15.75" customHeight="1" x14ac:dyDescent="0.25">
      <c r="A29" s="47"/>
      <c r="E29" s="5"/>
      <c r="F29" s="5"/>
    </row>
    <row r="30" spans="1:6" ht="15.75" customHeight="1" x14ac:dyDescent="0.2">
      <c r="A30" s="62" t="s">
        <v>111</v>
      </c>
      <c r="B30" s="50" t="s">
        <v>112</v>
      </c>
      <c r="C30" s="50" t="s">
        <v>113</v>
      </c>
      <c r="D30" s="50" t="s">
        <v>15</v>
      </c>
      <c r="E30" s="5"/>
      <c r="F30" s="5"/>
    </row>
    <row r="31" spans="1:6" ht="15.75" customHeight="1" x14ac:dyDescent="0.2">
      <c r="A31" s="50" t="s">
        <v>114</v>
      </c>
      <c r="B31" s="51">
        <v>4.5</v>
      </c>
      <c r="C31" s="51">
        <f>200</f>
        <v>200</v>
      </c>
      <c r="D31" s="51" t="s">
        <v>95</v>
      </c>
      <c r="E31" s="5"/>
      <c r="F31" s="5"/>
    </row>
    <row r="32" spans="1:6" ht="15.75" customHeight="1" x14ac:dyDescent="0.2">
      <c r="A32" s="50" t="s">
        <v>115</v>
      </c>
      <c r="B32" s="63">
        <f>CONVERT(50/4, "lbm", "kg")</f>
        <v>5.669904625</v>
      </c>
      <c r="C32" s="64">
        <f>CONVERT(536, "lbm", "kg")</f>
        <v>243.12551032000002</v>
      </c>
      <c r="D32" s="51" t="s">
        <v>116</v>
      </c>
      <c r="E32" s="5"/>
      <c r="F32" s="5"/>
    </row>
    <row r="33" spans="1:26" ht="15.75" customHeight="1" x14ac:dyDescent="0.2">
      <c r="A33" s="50" t="s">
        <v>117</v>
      </c>
      <c r="B33" s="63">
        <v>176.5</v>
      </c>
      <c r="C33" s="52">
        <v>10000</v>
      </c>
      <c r="D33" s="51" t="s">
        <v>118</v>
      </c>
      <c r="E33" s="5"/>
      <c r="F33" s="5"/>
    </row>
    <row r="34" spans="1:26" ht="15.75" customHeight="1" x14ac:dyDescent="0.2">
      <c r="A34" s="50" t="s">
        <v>119</v>
      </c>
      <c r="B34" s="63">
        <f t="shared" ref="B34:C34" si="6">B32-B33/1000</f>
        <v>5.4934046250000002</v>
      </c>
      <c r="C34" s="64">
        <f t="shared" si="6"/>
        <v>233.12551032000002</v>
      </c>
      <c r="D34" s="51" t="s">
        <v>116</v>
      </c>
      <c r="E34" s="5"/>
      <c r="F34" s="5"/>
    </row>
    <row r="35" spans="1:26" ht="15.75" customHeight="1" x14ac:dyDescent="0.25">
      <c r="A35" s="65"/>
      <c r="C35" s="4"/>
      <c r="E35" s="5"/>
      <c r="F35" s="5"/>
    </row>
    <row r="36" spans="1:26" ht="15.75" customHeight="1" x14ac:dyDescent="0.2">
      <c r="A36" s="62" t="s">
        <v>120</v>
      </c>
      <c r="B36" s="189" t="s">
        <v>121</v>
      </c>
      <c r="C36" s="190"/>
      <c r="D36" s="191"/>
      <c r="E36" s="189" t="s">
        <v>122</v>
      </c>
      <c r="F36" s="190"/>
      <c r="G36" s="191"/>
      <c r="H36" s="189" t="s">
        <v>123</v>
      </c>
      <c r="I36" s="190"/>
      <c r="J36" s="191"/>
      <c r="K36" s="189" t="s">
        <v>124</v>
      </c>
      <c r="L36" s="190"/>
      <c r="M36" s="191"/>
      <c r="N36" s="50" t="s">
        <v>125</v>
      </c>
      <c r="O36" s="4"/>
      <c r="P36" s="4"/>
      <c r="Q36" s="4"/>
      <c r="R36" s="4"/>
      <c r="S36" s="4"/>
      <c r="T36" s="4"/>
      <c r="U36" s="4"/>
      <c r="V36" s="4"/>
      <c r="W36" s="4"/>
      <c r="X36" s="4"/>
      <c r="Y36" s="4"/>
      <c r="Z36" s="4"/>
    </row>
    <row r="37" spans="1:26" ht="25.5" x14ac:dyDescent="0.2">
      <c r="A37" s="66" t="s">
        <v>126</v>
      </c>
      <c r="B37" s="50" t="s">
        <v>127</v>
      </c>
      <c r="C37" s="50" t="s">
        <v>128</v>
      </c>
      <c r="D37" s="50" t="s">
        <v>129</v>
      </c>
      <c r="E37" s="50" t="s">
        <v>127</v>
      </c>
      <c r="F37" s="50" t="s">
        <v>128</v>
      </c>
      <c r="G37" s="50" t="s">
        <v>129</v>
      </c>
      <c r="H37" s="50" t="s">
        <v>127</v>
      </c>
      <c r="I37" s="50" t="s">
        <v>128</v>
      </c>
      <c r="J37" s="50" t="s">
        <v>129</v>
      </c>
      <c r="K37" s="50" t="s">
        <v>127</v>
      </c>
      <c r="L37" s="50" t="s">
        <v>128</v>
      </c>
      <c r="M37" s="50" t="s">
        <v>129</v>
      </c>
      <c r="N37" s="51"/>
      <c r="O37" s="4"/>
      <c r="P37" s="4"/>
      <c r="Q37" s="4"/>
      <c r="R37" s="4"/>
      <c r="S37" s="4"/>
      <c r="T37" s="4"/>
      <c r="U37" s="4"/>
      <c r="V37" s="4"/>
      <c r="W37" s="4"/>
      <c r="X37" s="4"/>
      <c r="Y37" s="4"/>
      <c r="Z37" s="4"/>
    </row>
    <row r="38" spans="1:26" ht="15.75" customHeight="1" x14ac:dyDescent="0.2">
      <c r="A38" s="67" t="s">
        <v>130</v>
      </c>
      <c r="B38" s="68">
        <v>263</v>
      </c>
      <c r="C38" s="69">
        <f t="shared" ref="C38:D38" si="7">$B38*B$31</f>
        <v>1183.5</v>
      </c>
      <c r="D38" s="69">
        <f t="shared" si="7"/>
        <v>52600</v>
      </c>
      <c r="E38" s="69">
        <v>263</v>
      </c>
      <c r="F38" s="70">
        <f t="shared" ref="F38:G38" si="8">$E38*B$31</f>
        <v>1183.5</v>
      </c>
      <c r="G38" s="70">
        <f t="shared" si="8"/>
        <v>52600</v>
      </c>
      <c r="H38" s="70">
        <v>263</v>
      </c>
      <c r="I38" s="69">
        <f t="shared" ref="I38:J38" si="9">$H38*B$31</f>
        <v>1183.5</v>
      </c>
      <c r="J38" s="69">
        <f t="shared" si="9"/>
        <v>52600</v>
      </c>
      <c r="K38" s="69">
        <v>263</v>
      </c>
      <c r="L38" s="69">
        <f t="shared" ref="L38:M38" si="10">$K38*B$31</f>
        <v>1183.5</v>
      </c>
      <c r="M38" s="69">
        <f t="shared" si="10"/>
        <v>52600</v>
      </c>
      <c r="N38" s="192" t="s">
        <v>131</v>
      </c>
      <c r="O38" s="4"/>
      <c r="P38" s="4"/>
      <c r="Q38" s="4"/>
      <c r="R38" s="4"/>
      <c r="S38" s="4"/>
      <c r="T38" s="4"/>
      <c r="U38" s="4"/>
      <c r="V38" s="4"/>
      <c r="W38" s="4"/>
      <c r="X38" s="4"/>
      <c r="Y38" s="4"/>
      <c r="Z38" s="4"/>
    </row>
    <row r="39" spans="1:26" ht="15.75" customHeight="1" x14ac:dyDescent="0.2">
      <c r="A39" s="67" t="s">
        <v>132</v>
      </c>
      <c r="B39" s="68">
        <v>10.1</v>
      </c>
      <c r="C39" s="69">
        <f t="shared" ref="C39:D39" si="11">$B39*B$31</f>
        <v>45.449999999999996</v>
      </c>
      <c r="D39" s="69">
        <f t="shared" si="11"/>
        <v>2020</v>
      </c>
      <c r="E39" s="69">
        <v>6.71</v>
      </c>
      <c r="F39" s="70">
        <f t="shared" ref="F39:G39" si="12">$E39*B$31</f>
        <v>30.195</v>
      </c>
      <c r="G39" s="70">
        <f t="shared" si="12"/>
        <v>1342</v>
      </c>
      <c r="H39" s="70">
        <v>6.7</v>
      </c>
      <c r="I39" s="69">
        <f t="shared" ref="I39:J39" si="13">$H39*B$31</f>
        <v>30.150000000000002</v>
      </c>
      <c r="J39" s="69">
        <f t="shared" si="13"/>
        <v>1340</v>
      </c>
      <c r="K39" s="69">
        <v>10.06</v>
      </c>
      <c r="L39" s="69">
        <f t="shared" ref="L39:M39" si="14">$K39*B$31</f>
        <v>45.27</v>
      </c>
      <c r="M39" s="69">
        <f t="shared" si="14"/>
        <v>2012</v>
      </c>
      <c r="N39" s="193"/>
      <c r="O39" s="4"/>
      <c r="P39" s="4"/>
      <c r="Q39" s="4"/>
      <c r="R39" s="4"/>
      <c r="S39" s="4"/>
      <c r="T39" s="4"/>
      <c r="U39" s="4"/>
      <c r="V39" s="4"/>
      <c r="W39" s="4"/>
      <c r="X39" s="4"/>
      <c r="Y39" s="4"/>
      <c r="Z39" s="4"/>
    </row>
    <row r="40" spans="1:26" ht="15.75" customHeight="1" x14ac:dyDescent="0.2">
      <c r="A40" s="67" t="s">
        <v>133</v>
      </c>
      <c r="B40" s="68">
        <v>8.27</v>
      </c>
      <c r="C40" s="69">
        <f t="shared" ref="C40:D40" si="15">$B40*B$31</f>
        <v>37.214999999999996</v>
      </c>
      <c r="D40" s="69">
        <f t="shared" si="15"/>
        <v>1654</v>
      </c>
      <c r="E40" s="69">
        <v>8.27</v>
      </c>
      <c r="F40" s="70">
        <f t="shared" ref="F40:G40" si="16">$E40*B$31</f>
        <v>37.214999999999996</v>
      </c>
      <c r="G40" s="70">
        <f t="shared" si="16"/>
        <v>1654</v>
      </c>
      <c r="H40" s="70">
        <v>9.92</v>
      </c>
      <c r="I40" s="69">
        <f t="shared" ref="I40:J40" si="17">$H40*B$31</f>
        <v>44.64</v>
      </c>
      <c r="J40" s="69">
        <f t="shared" si="17"/>
        <v>1984</v>
      </c>
      <c r="K40" s="69">
        <v>9.92</v>
      </c>
      <c r="L40" s="69">
        <f t="shared" ref="L40:M40" si="18">$K40*B$31</f>
        <v>44.64</v>
      </c>
      <c r="M40" s="69">
        <f t="shared" si="18"/>
        <v>1984</v>
      </c>
      <c r="N40" s="193"/>
      <c r="O40" s="4"/>
      <c r="P40" s="4"/>
      <c r="Q40" s="4"/>
      <c r="R40" s="4"/>
      <c r="S40" s="4"/>
      <c r="T40" s="4"/>
      <c r="U40" s="4"/>
      <c r="V40" s="4"/>
      <c r="W40" s="4"/>
      <c r="X40" s="4"/>
      <c r="Y40" s="4"/>
      <c r="Z40" s="4"/>
    </row>
    <row r="41" spans="1:26" ht="15.75" customHeight="1" x14ac:dyDescent="0.2">
      <c r="A41" s="67" t="s">
        <v>134</v>
      </c>
      <c r="B41" s="68">
        <v>4.57</v>
      </c>
      <c r="C41" s="69">
        <f t="shared" ref="C41:D41" si="19">$B41*B$31</f>
        <v>20.565000000000001</v>
      </c>
      <c r="D41" s="69">
        <f t="shared" si="19"/>
        <v>914</v>
      </c>
      <c r="E41" s="69">
        <v>4.57</v>
      </c>
      <c r="F41" s="70">
        <f t="shared" ref="F41:G41" si="20">$E41*B$31</f>
        <v>20.565000000000001</v>
      </c>
      <c r="G41" s="70">
        <f t="shared" si="20"/>
        <v>914</v>
      </c>
      <c r="H41" s="70">
        <v>4.57</v>
      </c>
      <c r="I41" s="69">
        <f t="shared" ref="I41:J41" si="21">$H41*B$31</f>
        <v>20.565000000000001</v>
      </c>
      <c r="J41" s="69">
        <f t="shared" si="21"/>
        <v>914</v>
      </c>
      <c r="K41" s="69">
        <v>4.57</v>
      </c>
      <c r="L41" s="69">
        <f t="shared" ref="L41:M41" si="22">$K41*B$31</f>
        <v>20.565000000000001</v>
      </c>
      <c r="M41" s="69">
        <f t="shared" si="22"/>
        <v>914</v>
      </c>
      <c r="N41" s="193"/>
      <c r="O41" s="4"/>
      <c r="P41" s="4"/>
      <c r="Q41" s="4"/>
      <c r="R41" s="4"/>
      <c r="S41" s="4"/>
      <c r="T41" s="4"/>
      <c r="U41" s="4"/>
      <c r="V41" s="4"/>
      <c r="W41" s="4"/>
      <c r="X41" s="4"/>
      <c r="Y41" s="4"/>
      <c r="Z41" s="4"/>
    </row>
    <row r="42" spans="1:26" ht="15.75" customHeight="1" x14ac:dyDescent="0.2">
      <c r="A42" s="67" t="s">
        <v>135</v>
      </c>
      <c r="B42" s="68">
        <v>10.81</v>
      </c>
      <c r="C42" s="69">
        <f t="shared" ref="C42:D42" si="23">$B42*B$31</f>
        <v>48.645000000000003</v>
      </c>
      <c r="D42" s="69">
        <f t="shared" si="23"/>
        <v>2162</v>
      </c>
      <c r="E42" s="69">
        <v>10.81</v>
      </c>
      <c r="F42" s="70">
        <f t="shared" ref="F42:G42" si="24">$E42*B$31</f>
        <v>48.645000000000003</v>
      </c>
      <c r="G42" s="70">
        <f t="shared" si="24"/>
        <v>2162</v>
      </c>
      <c r="H42" s="70">
        <v>10.81</v>
      </c>
      <c r="I42" s="69">
        <f t="shared" ref="I42:J42" si="25">$H42*B$31</f>
        <v>48.645000000000003</v>
      </c>
      <c r="J42" s="69">
        <f t="shared" si="25"/>
        <v>2162</v>
      </c>
      <c r="K42" s="69">
        <v>10.81</v>
      </c>
      <c r="L42" s="69">
        <f t="shared" ref="L42:M42" si="26">$K42*B$31</f>
        <v>48.645000000000003</v>
      </c>
      <c r="M42" s="69">
        <f t="shared" si="26"/>
        <v>2162</v>
      </c>
      <c r="N42" s="193"/>
      <c r="O42" s="4"/>
      <c r="P42" s="4"/>
      <c r="Q42" s="4"/>
      <c r="R42" s="4"/>
      <c r="S42" s="4"/>
      <c r="T42" s="4"/>
      <c r="U42" s="4"/>
      <c r="V42" s="4"/>
      <c r="W42" s="4"/>
      <c r="X42" s="4"/>
      <c r="Y42" s="4"/>
      <c r="Z42" s="4"/>
    </row>
    <row r="43" spans="1:26" ht="15.75" customHeight="1" x14ac:dyDescent="0.2">
      <c r="A43" s="67" t="s">
        <v>136</v>
      </c>
      <c r="B43" s="68">
        <v>74.25</v>
      </c>
      <c r="C43" s="71">
        <f t="shared" ref="C43:D43" si="27">$B43*B$31</f>
        <v>334.125</v>
      </c>
      <c r="D43" s="71">
        <f t="shared" si="27"/>
        <v>14850</v>
      </c>
      <c r="E43" s="71">
        <v>49.5</v>
      </c>
      <c r="F43" s="72">
        <f t="shared" ref="F43:G43" si="28">$E43*B$31</f>
        <v>222.75</v>
      </c>
      <c r="G43" s="72">
        <f t="shared" si="28"/>
        <v>9900</v>
      </c>
      <c r="H43" s="72">
        <v>49.5</v>
      </c>
      <c r="I43" s="71">
        <f t="shared" ref="I43:J43" si="29">$H43*B$31</f>
        <v>222.75</v>
      </c>
      <c r="J43" s="71">
        <f t="shared" si="29"/>
        <v>9900</v>
      </c>
      <c r="K43" s="71">
        <v>49.49</v>
      </c>
      <c r="L43" s="71">
        <f t="shared" ref="L43:M43" si="30">$K43*B$31</f>
        <v>222.70500000000001</v>
      </c>
      <c r="M43" s="71">
        <f t="shared" si="30"/>
        <v>9898</v>
      </c>
      <c r="N43" s="188"/>
      <c r="O43" s="4"/>
      <c r="P43" s="4"/>
      <c r="Q43" s="4"/>
      <c r="R43" s="4"/>
      <c r="S43" s="4"/>
      <c r="T43" s="4"/>
      <c r="U43" s="4"/>
      <c r="V43" s="4"/>
      <c r="W43" s="4"/>
      <c r="X43" s="4"/>
      <c r="Y43" s="4"/>
      <c r="Z43" s="4"/>
    </row>
    <row r="44" spans="1:26" ht="27" customHeight="1" x14ac:dyDescent="0.2">
      <c r="A44" s="73" t="s">
        <v>137</v>
      </c>
      <c r="B44" s="74" t="s">
        <v>138</v>
      </c>
      <c r="C44" s="75">
        <f t="shared" ref="C44:D44" si="31">(B$34*1000-SUM(C38:C43))*0.000001/0.5</f>
        <v>7.6478092500000001E-3</v>
      </c>
      <c r="D44" s="75">
        <f t="shared" si="31"/>
        <v>0.31785102064000004</v>
      </c>
      <c r="E44" s="75" t="s">
        <v>138</v>
      </c>
      <c r="F44" s="75">
        <f t="shared" ref="F44:G44" si="32">(B$34*1000-SUM(F38:F43))*0.000001/0.5</f>
        <v>7.90106925E-3</v>
      </c>
      <c r="G44" s="75">
        <f t="shared" si="32"/>
        <v>0.32910702064000003</v>
      </c>
      <c r="H44" s="75" t="s">
        <v>138</v>
      </c>
      <c r="I44" s="75">
        <f t="shared" ref="I44:J44" si="33">(B$34*1000-SUM(I38:I43))*0.000001/0.5</f>
        <v>7.8863092499999992E-3</v>
      </c>
      <c r="J44" s="75">
        <f t="shared" si="33"/>
        <v>0.32845102064000004</v>
      </c>
      <c r="K44" s="75" t="s">
        <v>138</v>
      </c>
      <c r="L44" s="75">
        <f t="shared" ref="L44:M44" si="34">(B$34*1000-SUM(L38:L43))*0.000001/0.5</f>
        <v>7.8561592499999996E-3</v>
      </c>
      <c r="M44" s="75">
        <f t="shared" si="34"/>
        <v>0.32711102064000003</v>
      </c>
      <c r="N44" s="76" t="s">
        <v>139</v>
      </c>
      <c r="O44" s="15"/>
      <c r="P44" s="15"/>
      <c r="Q44" s="15"/>
      <c r="R44" s="15"/>
      <c r="S44" s="15"/>
      <c r="T44" s="15"/>
      <c r="U44" s="15"/>
      <c r="V44" s="15"/>
      <c r="W44" s="15"/>
      <c r="X44" s="15"/>
      <c r="Y44" s="15"/>
      <c r="Z44" s="15"/>
    </row>
    <row r="45" spans="1:26" ht="15.75" customHeight="1" x14ac:dyDescent="0.2">
      <c r="A45" s="77" t="s">
        <v>140</v>
      </c>
      <c r="B45" s="74" t="s">
        <v>138</v>
      </c>
      <c r="C45" s="75">
        <f t="shared" ref="C45:D45" si="35">C44*0.5</f>
        <v>3.823904625E-3</v>
      </c>
      <c r="D45" s="75">
        <f t="shared" si="35"/>
        <v>0.15892551032000002</v>
      </c>
      <c r="E45" s="75" t="s">
        <v>138</v>
      </c>
      <c r="F45" s="75">
        <f t="shared" ref="F45:G45" si="36">F44*0.5</f>
        <v>3.950534625E-3</v>
      </c>
      <c r="G45" s="75">
        <f t="shared" si="36"/>
        <v>0.16455351032000001</v>
      </c>
      <c r="H45" s="75" t="s">
        <v>138</v>
      </c>
      <c r="I45" s="75">
        <f t="shared" ref="I45:J45" si="37">I44*0.5</f>
        <v>3.9431546249999996E-3</v>
      </c>
      <c r="J45" s="75">
        <f t="shared" si="37"/>
        <v>0.16422551032000002</v>
      </c>
      <c r="K45" s="75" t="s">
        <v>138</v>
      </c>
      <c r="L45" s="75">
        <f t="shared" ref="L45:M45" si="38">L44*0.5</f>
        <v>3.9280796249999998E-3</v>
      </c>
      <c r="M45" s="75">
        <f t="shared" si="38"/>
        <v>0.16355551032000001</v>
      </c>
      <c r="N45" s="78" t="s">
        <v>141</v>
      </c>
      <c r="O45" s="15"/>
      <c r="P45" s="15"/>
      <c r="Q45" s="15"/>
      <c r="R45" s="15"/>
      <c r="S45" s="15"/>
      <c r="T45" s="15"/>
      <c r="U45" s="15"/>
      <c r="V45" s="15"/>
      <c r="W45" s="15"/>
      <c r="X45" s="15"/>
      <c r="Y45" s="15"/>
      <c r="Z45" s="15"/>
    </row>
    <row r="46" spans="1:26" ht="15.75" customHeight="1" x14ac:dyDescent="0.2">
      <c r="A46" s="67" t="s">
        <v>142</v>
      </c>
      <c r="B46" s="79">
        <v>1.6E-2</v>
      </c>
      <c r="C46" s="75">
        <f>$B$46*$B$31</f>
        <v>7.2000000000000008E-2</v>
      </c>
      <c r="D46" s="75">
        <f>$B$46*$C$31</f>
        <v>3.2</v>
      </c>
      <c r="E46" s="79">
        <v>1.6E-2</v>
      </c>
      <c r="F46" s="75">
        <f>$B$46*$B$31</f>
        <v>7.2000000000000008E-2</v>
      </c>
      <c r="G46" s="75">
        <f>$B$46*$C$31</f>
        <v>3.2</v>
      </c>
      <c r="H46" s="79">
        <v>1.6E-2</v>
      </c>
      <c r="I46" s="75">
        <f>$B$46*$B$31</f>
        <v>7.2000000000000008E-2</v>
      </c>
      <c r="J46" s="75">
        <f>$B$46*$C$31</f>
        <v>3.2</v>
      </c>
      <c r="K46" s="79">
        <v>1.6E-2</v>
      </c>
      <c r="L46" s="75">
        <f>$B$46*$B$31</f>
        <v>7.2000000000000008E-2</v>
      </c>
      <c r="M46" s="75">
        <f>$B$46*$C$31</f>
        <v>3.2</v>
      </c>
      <c r="N46" s="78" t="s">
        <v>143</v>
      </c>
      <c r="O46" s="4"/>
      <c r="P46" s="4"/>
      <c r="Q46" s="4"/>
      <c r="R46" s="4"/>
      <c r="S46" s="4"/>
      <c r="T46" s="4"/>
      <c r="U46" s="4"/>
      <c r="V46" s="4"/>
      <c r="W46" s="4"/>
      <c r="X46" s="4"/>
      <c r="Y46" s="4"/>
      <c r="Z46" s="4"/>
    </row>
    <row r="47" spans="1:26" ht="15.75" customHeight="1" x14ac:dyDescent="0.2">
      <c r="O47" s="4"/>
      <c r="P47" s="4"/>
      <c r="Q47" s="4"/>
      <c r="R47" s="4"/>
      <c r="S47" s="4"/>
      <c r="T47" s="4"/>
      <c r="U47" s="4"/>
      <c r="V47" s="4"/>
      <c r="W47" s="4"/>
      <c r="X47" s="4"/>
      <c r="Y47" s="4"/>
      <c r="Z47" s="4"/>
    </row>
    <row r="48" spans="1:26" ht="15.75" customHeight="1" x14ac:dyDescent="0.2">
      <c r="A48" s="80"/>
      <c r="B48" s="81"/>
      <c r="E48" s="5"/>
      <c r="F48" s="5"/>
      <c r="K48" s="4"/>
      <c r="L48" s="4"/>
      <c r="M48" s="4"/>
      <c r="N48" s="4"/>
      <c r="O48" s="4"/>
      <c r="P48" s="4"/>
      <c r="Q48" s="4"/>
      <c r="R48" s="4"/>
      <c r="S48" s="4"/>
      <c r="T48" s="4"/>
      <c r="U48" s="4"/>
      <c r="V48" s="4"/>
      <c r="W48" s="4"/>
      <c r="X48" s="4"/>
      <c r="Y48" s="4"/>
      <c r="Z48" s="4"/>
    </row>
    <row r="49" spans="1:26" ht="29.25" customHeight="1" x14ac:dyDescent="0.2">
      <c r="A49" s="82" t="s">
        <v>144</v>
      </c>
      <c r="B49" s="66" t="s">
        <v>15</v>
      </c>
      <c r="C49" s="83" t="s">
        <v>145</v>
      </c>
      <c r="D49" s="50" t="s">
        <v>146</v>
      </c>
      <c r="E49" s="50" t="s">
        <v>80</v>
      </c>
      <c r="F49" s="50" t="s">
        <v>147</v>
      </c>
      <c r="G49" s="83" t="s">
        <v>80</v>
      </c>
      <c r="H49" s="83" t="s">
        <v>148</v>
      </c>
      <c r="I49" s="4"/>
      <c r="J49" s="4"/>
      <c r="K49" s="4"/>
      <c r="L49" s="4"/>
      <c r="M49" s="4"/>
      <c r="N49" s="4"/>
      <c r="O49" s="4"/>
      <c r="P49" s="4"/>
      <c r="Q49" s="4"/>
      <c r="R49" s="4"/>
      <c r="S49" s="4"/>
      <c r="T49" s="4"/>
      <c r="U49" s="4"/>
      <c r="V49" s="4"/>
      <c r="W49" s="4"/>
      <c r="X49" s="4"/>
      <c r="Y49" s="4"/>
      <c r="Z49" s="4"/>
    </row>
    <row r="50" spans="1:26" ht="15.75" customHeight="1" x14ac:dyDescent="0.2">
      <c r="A50" s="84" t="s">
        <v>149</v>
      </c>
      <c r="B50" s="84" t="s">
        <v>118</v>
      </c>
      <c r="C50" s="85">
        <f t="shared" ref="C50:C59" si="39">AVERAGE(D50,F50)</f>
        <v>0.13</v>
      </c>
      <c r="D50" s="86">
        <v>0.06</v>
      </c>
      <c r="E50" s="87" t="s">
        <v>150</v>
      </c>
      <c r="F50" s="84">
        <v>0.2</v>
      </c>
      <c r="G50" s="88" t="s">
        <v>151</v>
      </c>
      <c r="H50" s="89" t="s">
        <v>138</v>
      </c>
      <c r="I50" s="90"/>
    </row>
    <row r="51" spans="1:26" ht="15.75" customHeight="1" x14ac:dyDescent="0.2">
      <c r="A51" s="84" t="s">
        <v>152</v>
      </c>
      <c r="B51" s="84" t="s">
        <v>118</v>
      </c>
      <c r="C51" s="85">
        <f t="shared" si="39"/>
        <v>0.14333333333333334</v>
      </c>
      <c r="D51" s="85">
        <f>(0.3-0.1)/3</f>
        <v>6.6666666666666666E-2</v>
      </c>
      <c r="E51" s="88" t="s">
        <v>153</v>
      </c>
      <c r="F51" s="84">
        <v>0.22</v>
      </c>
      <c r="G51" s="87" t="s">
        <v>150</v>
      </c>
      <c r="H51" s="91"/>
      <c r="I51" s="90"/>
    </row>
    <row r="52" spans="1:26" ht="15.75" customHeight="1" x14ac:dyDescent="0.2">
      <c r="A52" s="84" t="s">
        <v>154</v>
      </c>
      <c r="B52" s="84" t="s">
        <v>118</v>
      </c>
      <c r="C52" s="85">
        <f t="shared" si="39"/>
        <v>1.21</v>
      </c>
      <c r="D52" s="89">
        <v>0.89</v>
      </c>
      <c r="E52" s="87" t="s">
        <v>151</v>
      </c>
      <c r="F52" s="89">
        <v>1.53</v>
      </c>
      <c r="G52" s="88" t="s">
        <v>150</v>
      </c>
      <c r="H52" s="91" t="s">
        <v>155</v>
      </c>
      <c r="I52" s="90"/>
    </row>
    <row r="53" spans="1:26" ht="15.75" customHeight="1" x14ac:dyDescent="0.2">
      <c r="A53" s="84" t="s">
        <v>156</v>
      </c>
      <c r="B53" s="84" t="s">
        <v>118</v>
      </c>
      <c r="C53" s="85">
        <f t="shared" si="39"/>
        <v>6.6666666666666666E-2</v>
      </c>
      <c r="D53" s="85">
        <f>(0.3-0.1)/3</f>
        <v>6.6666666666666666E-2</v>
      </c>
      <c r="E53" s="88" t="s">
        <v>153</v>
      </c>
      <c r="F53" s="89" t="s">
        <v>138</v>
      </c>
      <c r="G53" s="89" t="s">
        <v>138</v>
      </c>
      <c r="H53" s="88"/>
      <c r="I53" s="90"/>
    </row>
    <row r="54" spans="1:26" ht="15.75" customHeight="1" x14ac:dyDescent="0.2">
      <c r="A54" s="84" t="s">
        <v>157</v>
      </c>
      <c r="B54" s="84" t="s">
        <v>118</v>
      </c>
      <c r="C54" s="85">
        <f t="shared" si="39"/>
        <v>1.155</v>
      </c>
      <c r="D54" s="84">
        <v>0.61</v>
      </c>
      <c r="E54" s="88" t="s">
        <v>153</v>
      </c>
      <c r="F54" s="89">
        <v>1.7</v>
      </c>
      <c r="G54" s="88" t="s">
        <v>150</v>
      </c>
      <c r="H54" s="91"/>
      <c r="I54" s="90"/>
    </row>
    <row r="55" spans="1:26" ht="40.5" customHeight="1" x14ac:dyDescent="0.2">
      <c r="A55" s="84" t="s">
        <v>158</v>
      </c>
      <c r="B55" s="84" t="s">
        <v>118</v>
      </c>
      <c r="C55" s="85">
        <f t="shared" si="39"/>
        <v>1.4700000000000002</v>
      </c>
      <c r="D55" s="84">
        <v>1.1000000000000001</v>
      </c>
      <c r="E55" s="88" t="s">
        <v>159</v>
      </c>
      <c r="F55" s="89">
        <v>1.84</v>
      </c>
      <c r="G55" s="88" t="s">
        <v>150</v>
      </c>
      <c r="H55" s="91" t="s">
        <v>160</v>
      </c>
      <c r="I55" s="90"/>
    </row>
    <row r="56" spans="1:26" ht="15.75" customHeight="1" x14ac:dyDescent="0.2">
      <c r="A56" s="84" t="s">
        <v>161</v>
      </c>
      <c r="B56" s="84" t="s">
        <v>162</v>
      </c>
      <c r="C56" s="85">
        <f t="shared" si="39"/>
        <v>190.625</v>
      </c>
      <c r="D56" s="92">
        <f>0.32*1000</f>
        <v>320</v>
      </c>
      <c r="E56" s="88" t="s">
        <v>163</v>
      </c>
      <c r="F56" s="89">
        <v>61.25</v>
      </c>
      <c r="G56" s="88" t="s">
        <v>164</v>
      </c>
      <c r="H56" s="196" t="s">
        <v>165</v>
      </c>
      <c r="I56" s="90"/>
    </row>
    <row r="57" spans="1:26" ht="15.75" customHeight="1" x14ac:dyDescent="0.2">
      <c r="A57" s="84" t="s">
        <v>166</v>
      </c>
      <c r="B57" s="84" t="s">
        <v>162</v>
      </c>
      <c r="C57" s="85">
        <f t="shared" si="39"/>
        <v>170.88</v>
      </c>
      <c r="D57" s="92">
        <f>0.17088*1000</f>
        <v>170.88</v>
      </c>
      <c r="E57" s="93" t="s">
        <v>167</v>
      </c>
      <c r="F57" s="89" t="s">
        <v>138</v>
      </c>
      <c r="G57" s="89" t="s">
        <v>138</v>
      </c>
      <c r="H57" s="188"/>
      <c r="I57" s="90"/>
    </row>
    <row r="58" spans="1:26" ht="15.75" customHeight="1" x14ac:dyDescent="0.2">
      <c r="A58" s="67" t="s">
        <v>168</v>
      </c>
      <c r="B58" s="84" t="s">
        <v>169</v>
      </c>
      <c r="C58" s="94">
        <f t="shared" si="39"/>
        <v>540</v>
      </c>
      <c r="D58" s="95">
        <v>540</v>
      </c>
      <c r="E58" s="88" t="s">
        <v>170</v>
      </c>
      <c r="F58" s="89" t="s">
        <v>138</v>
      </c>
      <c r="G58" s="89" t="s">
        <v>138</v>
      </c>
      <c r="H58" s="89" t="s">
        <v>138</v>
      </c>
      <c r="I58" s="90"/>
    </row>
    <row r="59" spans="1:26" ht="15.75" customHeight="1" x14ac:dyDescent="0.2">
      <c r="A59" s="67" t="s">
        <v>171</v>
      </c>
      <c r="B59" s="84" t="s">
        <v>118</v>
      </c>
      <c r="C59" s="85">
        <f t="shared" si="39"/>
        <v>3.09515524</v>
      </c>
      <c r="D59" s="85">
        <f>3095.15524/1000</f>
        <v>3.09515524</v>
      </c>
      <c r="E59" s="93" t="s">
        <v>167</v>
      </c>
      <c r="F59" s="89" t="s">
        <v>138</v>
      </c>
      <c r="G59" s="89" t="s">
        <v>138</v>
      </c>
      <c r="H59" s="91" t="s">
        <v>172</v>
      </c>
      <c r="I59" s="90"/>
    </row>
    <row r="60" spans="1:26" ht="15.75" customHeight="1" x14ac:dyDescent="0.2">
      <c r="B60" s="96"/>
      <c r="C60" s="97"/>
      <c r="D60" s="98"/>
      <c r="E60" s="99"/>
      <c r="F60" s="90"/>
      <c r="G60" s="99"/>
      <c r="H60" s="100"/>
      <c r="I60" s="90"/>
    </row>
    <row r="61" spans="1:26" ht="25.5" customHeight="1" x14ac:dyDescent="0.2">
      <c r="A61" s="101" t="s">
        <v>173</v>
      </c>
      <c r="B61" s="66" t="s">
        <v>174</v>
      </c>
      <c r="C61" s="66" t="s">
        <v>175</v>
      </c>
      <c r="D61" s="102" t="s">
        <v>176</v>
      </c>
      <c r="E61" s="5"/>
      <c r="F61" s="5"/>
    </row>
    <row r="62" spans="1:26" ht="15.75" customHeight="1" x14ac:dyDescent="0.2">
      <c r="A62" s="67" t="s">
        <v>121</v>
      </c>
      <c r="B62" s="103">
        <v>0.22</v>
      </c>
      <c r="C62" s="104">
        <f t="shared" ref="C62:D62" si="40">(SUMPRODUCT($C$50:$C$58,C38:C46)+$C$59*B33)/1000</f>
        <v>1.3414055673206011</v>
      </c>
      <c r="D62" s="52">
        <f t="shared" si="40"/>
        <v>66.283716608679654</v>
      </c>
      <c r="E62" s="5"/>
      <c r="F62" s="5"/>
    </row>
    <row r="63" spans="1:26" ht="15.75" customHeight="1" x14ac:dyDescent="0.2">
      <c r="A63" s="67" t="s">
        <v>122</v>
      </c>
      <c r="B63" s="105">
        <v>0.24</v>
      </c>
      <c r="C63" s="104">
        <f t="shared" ref="C63:D63" si="41">(SUMPRODUCT($C$50:$C$58,F38:F46)+$C$59*B33)/1000</f>
        <v>1.1755676835425013</v>
      </c>
      <c r="D63" s="52">
        <f t="shared" si="41"/>
        <v>58.913143996319647</v>
      </c>
      <c r="E63" s="5"/>
      <c r="F63" s="5"/>
    </row>
    <row r="64" spans="1:26" ht="15.75" customHeight="1" x14ac:dyDescent="0.2">
      <c r="A64" s="67" t="s">
        <v>123</v>
      </c>
      <c r="B64" s="103">
        <v>0.32</v>
      </c>
      <c r="C64" s="104">
        <f t="shared" ref="C64:D64" si="42">(SUMPRODUCT($C$50:$C$58,I38:I46)+$C$59*B33)/1000</f>
        <v>1.1845414088231014</v>
      </c>
      <c r="D64" s="52">
        <f t="shared" si="42"/>
        <v>59.311976231012991</v>
      </c>
      <c r="E64" s="5"/>
      <c r="F64" s="5"/>
    </row>
    <row r="65" spans="1:26" ht="15.75" customHeight="1" x14ac:dyDescent="0.2">
      <c r="A65" s="67" t="s">
        <v>124</v>
      </c>
      <c r="B65" s="103">
        <v>0.22</v>
      </c>
      <c r="C65" s="104">
        <f t="shared" ref="C65:D65" si="43">(SUMPRODUCT($C$50:$C$58,L38:L46)+$C$59*B33)/1000</f>
        <v>1.1866341354633514</v>
      </c>
      <c r="D65" s="52">
        <f t="shared" si="43"/>
        <v>59.404986303912985</v>
      </c>
      <c r="E65" s="5"/>
      <c r="F65" s="5"/>
    </row>
    <row r="66" spans="1:26" ht="15.75" customHeight="1" x14ac:dyDescent="0.2">
      <c r="A66" s="82" t="s">
        <v>177</v>
      </c>
      <c r="B66" s="51"/>
      <c r="C66" s="106">
        <f>SUMPRODUCT(B62:B65,C62:C65)</f>
        <v>1.2173582294860623</v>
      </c>
      <c r="D66" s="107">
        <f>SUMPRODUCT(B62:B65,D62:D65)</f>
        <v>60.770501593811254</v>
      </c>
      <c r="E66" s="5"/>
      <c r="F66" s="5"/>
    </row>
    <row r="67" spans="1:26" ht="24.75" customHeight="1" x14ac:dyDescent="0.2">
      <c r="A67" s="4"/>
      <c r="B67" s="4"/>
      <c r="C67" s="23"/>
      <c r="D67" s="23"/>
      <c r="E67" s="5"/>
      <c r="F67" s="5"/>
      <c r="K67" s="4"/>
      <c r="L67" s="4"/>
      <c r="M67" s="4"/>
      <c r="N67" s="4"/>
      <c r="O67" s="4"/>
      <c r="P67" s="4"/>
      <c r="Q67" s="4"/>
      <c r="R67" s="4"/>
      <c r="S67" s="4"/>
      <c r="T67" s="4"/>
      <c r="U67" s="4"/>
      <c r="V67" s="4"/>
      <c r="W67" s="4"/>
      <c r="X67" s="4"/>
      <c r="Y67" s="4"/>
      <c r="Z67" s="4"/>
    </row>
    <row r="68" spans="1:26" s="152" customFormat="1" ht="27" customHeight="1" x14ac:dyDescent="0.2">
      <c r="A68" s="148" t="s">
        <v>178</v>
      </c>
      <c r="B68" s="149" t="s">
        <v>12</v>
      </c>
      <c r="C68" s="150" t="s">
        <v>13</v>
      </c>
      <c r="D68" s="150" t="s">
        <v>14</v>
      </c>
      <c r="E68" s="150" t="s">
        <v>15</v>
      </c>
      <c r="F68" s="151"/>
      <c r="K68" s="153"/>
      <c r="L68" s="153"/>
      <c r="M68" s="153"/>
      <c r="N68" s="153"/>
      <c r="O68" s="153"/>
      <c r="P68" s="153"/>
      <c r="Q68" s="153"/>
      <c r="R68" s="153"/>
      <c r="S68" s="153"/>
      <c r="T68" s="153"/>
      <c r="U68" s="153"/>
      <c r="V68" s="153"/>
      <c r="W68" s="153"/>
      <c r="X68" s="153"/>
      <c r="Y68" s="153"/>
      <c r="Z68" s="153"/>
    </row>
    <row r="69" spans="1:26" s="152" customFormat="1" ht="15.75" customHeight="1" x14ac:dyDescent="0.2">
      <c r="A69" s="154" t="s">
        <v>179</v>
      </c>
      <c r="B69" s="162">
        <f>C66/B31*B6</f>
        <v>0.47341708924457981</v>
      </c>
      <c r="C69" s="163" t="s">
        <v>180</v>
      </c>
      <c r="D69" s="155" t="s">
        <v>181</v>
      </c>
      <c r="E69" s="164" t="s">
        <v>17</v>
      </c>
      <c r="F69" s="151"/>
      <c r="K69" s="153"/>
      <c r="L69" s="153"/>
      <c r="M69" s="153"/>
      <c r="N69" s="153"/>
      <c r="O69" s="153"/>
      <c r="P69" s="153"/>
      <c r="Q69" s="153"/>
      <c r="R69" s="153"/>
      <c r="S69" s="153"/>
      <c r="T69" s="153"/>
      <c r="U69" s="153"/>
      <c r="V69" s="153"/>
      <c r="W69" s="153"/>
      <c r="X69" s="153"/>
      <c r="Y69" s="153"/>
      <c r="Z69" s="153"/>
    </row>
    <row r="70" spans="1:26" s="152" customFormat="1" ht="36.75" customHeight="1" x14ac:dyDescent="0.2">
      <c r="A70" s="160" t="s">
        <v>182</v>
      </c>
      <c r="B70" s="161">
        <f>C66*B26</f>
        <v>16469.233700640441</v>
      </c>
      <c r="C70" s="161">
        <f>C66*C26</f>
        <v>9182.3978629878693</v>
      </c>
      <c r="D70" s="161">
        <f>SUM(B70:C70)</f>
        <v>25651.631563628311</v>
      </c>
      <c r="E70" s="165" t="s">
        <v>17</v>
      </c>
      <c r="F70" s="151"/>
      <c r="K70" s="153"/>
      <c r="L70" s="153"/>
      <c r="M70" s="153"/>
      <c r="N70" s="153"/>
      <c r="O70" s="153"/>
      <c r="P70" s="153"/>
      <c r="Q70" s="153"/>
      <c r="R70" s="153"/>
      <c r="S70" s="153"/>
      <c r="T70" s="153"/>
      <c r="U70" s="153"/>
      <c r="V70" s="153"/>
      <c r="W70" s="153"/>
      <c r="X70" s="153"/>
      <c r="Y70" s="153"/>
      <c r="Z70" s="153"/>
    </row>
    <row r="71" spans="1:26" s="152" customFormat="1" ht="15.75" customHeight="1" x14ac:dyDescent="0.2">
      <c r="A71" s="156"/>
      <c r="B71" s="157"/>
      <c r="C71" s="158"/>
      <c r="D71" s="158"/>
      <c r="E71" s="151"/>
      <c r="F71" s="151"/>
      <c r="K71" s="153"/>
      <c r="L71" s="153"/>
      <c r="M71" s="153"/>
      <c r="N71" s="153"/>
      <c r="O71" s="153"/>
      <c r="P71" s="153"/>
      <c r="Q71" s="153"/>
      <c r="R71" s="153"/>
      <c r="S71" s="153"/>
      <c r="T71" s="153"/>
      <c r="U71" s="153"/>
      <c r="V71" s="153"/>
      <c r="W71" s="153"/>
      <c r="X71" s="153"/>
      <c r="Y71" s="153"/>
      <c r="Z71" s="153"/>
    </row>
    <row r="72" spans="1:26" s="152" customFormat="1" ht="41.25" customHeight="1" x14ac:dyDescent="0.2">
      <c r="A72" s="169" t="s">
        <v>183</v>
      </c>
      <c r="B72" s="149" t="s">
        <v>12</v>
      </c>
      <c r="C72" s="150" t="s">
        <v>13</v>
      </c>
      <c r="D72" s="150" t="s">
        <v>14</v>
      </c>
      <c r="E72" s="159" t="s">
        <v>15</v>
      </c>
      <c r="F72" s="151"/>
      <c r="K72" s="153"/>
      <c r="L72" s="153"/>
      <c r="M72" s="153"/>
      <c r="N72" s="153"/>
      <c r="O72" s="153"/>
      <c r="P72" s="153"/>
      <c r="Q72" s="153"/>
      <c r="R72" s="153"/>
      <c r="S72" s="153"/>
      <c r="T72" s="153"/>
      <c r="U72" s="153"/>
      <c r="V72" s="153"/>
      <c r="W72" s="153"/>
      <c r="X72" s="153"/>
      <c r="Y72" s="153"/>
      <c r="Z72" s="153"/>
    </row>
    <row r="73" spans="1:26" ht="15.75" customHeight="1" x14ac:dyDescent="0.2">
      <c r="A73" s="110" t="s">
        <v>112</v>
      </c>
      <c r="B73" s="52">
        <f>C66*B10</f>
        <v>42349.458087361134</v>
      </c>
      <c r="C73" s="52">
        <f>C66*C10</f>
        <v>23611.880219111663</v>
      </c>
      <c r="D73" s="167">
        <f t="shared" ref="D73:D75" si="44">SUM(B73:C73)</f>
        <v>65961.338306472797</v>
      </c>
      <c r="E73" s="166" t="s">
        <v>17</v>
      </c>
      <c r="F73" s="5"/>
      <c r="K73" s="4"/>
      <c r="L73" s="4"/>
      <c r="M73" s="4"/>
      <c r="N73" s="4"/>
      <c r="O73" s="4"/>
      <c r="P73" s="4"/>
      <c r="Q73" s="4"/>
      <c r="R73" s="4"/>
      <c r="S73" s="4"/>
      <c r="T73" s="4"/>
      <c r="U73" s="4"/>
      <c r="V73" s="4"/>
      <c r="W73" s="4"/>
      <c r="X73" s="4"/>
      <c r="Y73" s="4"/>
      <c r="Z73" s="4"/>
    </row>
    <row r="74" spans="1:26" ht="15.75" customHeight="1" x14ac:dyDescent="0.2">
      <c r="A74" s="110" t="s">
        <v>113</v>
      </c>
      <c r="B74" s="52">
        <f>D66*B13</f>
        <v>29109.070263435591</v>
      </c>
      <c r="C74" s="52">
        <f>D66*C13</f>
        <v>16225.723925547605</v>
      </c>
      <c r="D74" s="167">
        <f t="shared" si="44"/>
        <v>45334.7941889832</v>
      </c>
      <c r="E74" s="166" t="s">
        <v>17</v>
      </c>
      <c r="F74" s="5"/>
      <c r="K74" s="4"/>
      <c r="L74" s="4"/>
      <c r="M74" s="4"/>
      <c r="N74" s="4"/>
      <c r="O74" s="4"/>
      <c r="P74" s="4"/>
      <c r="Q74" s="4"/>
      <c r="R74" s="4"/>
      <c r="S74" s="4"/>
      <c r="T74" s="4"/>
      <c r="U74" s="4"/>
      <c r="V74" s="4"/>
      <c r="W74" s="4"/>
      <c r="X74" s="4"/>
      <c r="Y74" s="4"/>
      <c r="Z74" s="4"/>
    </row>
    <row r="75" spans="1:26" ht="15.75" customHeight="1" x14ac:dyDescent="0.2">
      <c r="A75" s="110" t="s">
        <v>184</v>
      </c>
      <c r="B75" s="54">
        <f t="shared" ref="B75:C75" si="45">B73-B74</f>
        <v>13240.387823925543</v>
      </c>
      <c r="C75" s="54">
        <f t="shared" si="45"/>
        <v>7386.1562935640577</v>
      </c>
      <c r="D75" s="54">
        <f t="shared" si="44"/>
        <v>20626.5441174896</v>
      </c>
      <c r="E75" s="166" t="s">
        <v>17</v>
      </c>
      <c r="F75" s="5"/>
      <c r="K75" s="4"/>
      <c r="L75" s="4"/>
      <c r="M75" s="4"/>
      <c r="N75" s="4"/>
      <c r="O75" s="4"/>
      <c r="P75" s="4"/>
      <c r="Q75" s="4"/>
      <c r="R75" s="4"/>
      <c r="S75" s="4"/>
      <c r="T75" s="4"/>
      <c r="U75" s="4"/>
      <c r="V75" s="4"/>
      <c r="W75" s="4"/>
      <c r="X75" s="4"/>
      <c r="Y75" s="4"/>
      <c r="Z75" s="4"/>
    </row>
    <row r="76" spans="1:26" ht="15.75" customHeight="1" x14ac:dyDescent="0.2">
      <c r="A76" s="109"/>
      <c r="B76" s="10"/>
      <c r="C76" s="6"/>
      <c r="D76" s="6"/>
      <c r="E76" s="5"/>
      <c r="F76" s="5"/>
      <c r="K76" s="4"/>
      <c r="L76" s="4"/>
      <c r="M76" s="4"/>
      <c r="N76" s="4"/>
      <c r="O76" s="4"/>
      <c r="P76" s="4"/>
      <c r="Q76" s="4"/>
      <c r="R76" s="4"/>
      <c r="S76" s="4"/>
      <c r="T76" s="4"/>
      <c r="U76" s="4"/>
      <c r="V76" s="4"/>
      <c r="W76" s="4"/>
      <c r="X76" s="4"/>
      <c r="Y76" s="4"/>
      <c r="Z76" s="4"/>
    </row>
    <row r="77" spans="1:26" ht="15.75" customHeight="1" x14ac:dyDescent="0.2">
      <c r="A77" s="109"/>
      <c r="B77" s="10"/>
      <c r="C77" s="6"/>
      <c r="D77" s="6"/>
      <c r="E77" s="5"/>
      <c r="F77" s="5"/>
      <c r="K77" s="4"/>
      <c r="L77" s="4"/>
      <c r="M77" s="4"/>
      <c r="N77" s="4"/>
      <c r="O77" s="4"/>
      <c r="P77" s="4"/>
      <c r="Q77" s="4"/>
      <c r="R77" s="4"/>
      <c r="S77" s="4"/>
      <c r="T77" s="4"/>
      <c r="U77" s="4"/>
      <c r="V77" s="4"/>
      <c r="W77" s="4"/>
      <c r="X77" s="4"/>
      <c r="Y77" s="4"/>
      <c r="Z77" s="4"/>
    </row>
    <row r="78" spans="1:26" ht="26.25" customHeight="1" x14ac:dyDescent="0.25">
      <c r="A78" s="47" t="s">
        <v>185</v>
      </c>
      <c r="V78" s="4"/>
      <c r="W78" s="4"/>
      <c r="X78" s="4"/>
      <c r="Y78" s="4"/>
      <c r="Z78" s="4"/>
    </row>
    <row r="79" spans="1:26" ht="15.75" customHeight="1" x14ac:dyDescent="0.2">
      <c r="A79" s="4"/>
      <c r="V79" s="4"/>
      <c r="W79" s="4"/>
      <c r="X79" s="4"/>
      <c r="Y79" s="4"/>
      <c r="Z79" s="4"/>
    </row>
    <row r="80" spans="1:26" ht="15.75" customHeight="1" x14ac:dyDescent="0.2">
      <c r="A80" s="62" t="s">
        <v>186</v>
      </c>
      <c r="B80" s="50" t="s">
        <v>40</v>
      </c>
      <c r="C80" s="50" t="s">
        <v>15</v>
      </c>
      <c r="D80" s="50" t="s">
        <v>80</v>
      </c>
    </row>
    <row r="81" spans="1:26" ht="15.75" customHeight="1" x14ac:dyDescent="0.2">
      <c r="A81" s="51" t="s">
        <v>187</v>
      </c>
      <c r="B81" s="64">
        <f>CONVERT(AVERAGE(32,44),"lbm","kg")</f>
        <v>17.236510060000001</v>
      </c>
      <c r="C81" s="51" t="s">
        <v>116</v>
      </c>
      <c r="D81" s="111" t="s">
        <v>188</v>
      </c>
    </row>
    <row r="82" spans="1:26" ht="15.75" customHeight="1" x14ac:dyDescent="0.2">
      <c r="A82" s="51" t="s">
        <v>189</v>
      </c>
      <c r="B82" s="51">
        <v>26.7</v>
      </c>
      <c r="C82" s="51" t="s">
        <v>190</v>
      </c>
      <c r="D82" s="111" t="s">
        <v>191</v>
      </c>
      <c r="V82" s="4"/>
      <c r="W82" s="4"/>
      <c r="X82" s="4"/>
      <c r="Y82" s="4"/>
      <c r="Z82" s="4"/>
    </row>
    <row r="83" spans="1:26" ht="15.75" customHeight="1" x14ac:dyDescent="0.2">
      <c r="A83" s="51" t="s">
        <v>192</v>
      </c>
      <c r="B83" s="51">
        <v>37</v>
      </c>
      <c r="C83" s="51" t="s">
        <v>190</v>
      </c>
      <c r="D83" s="111" t="s">
        <v>191</v>
      </c>
      <c r="V83" s="4"/>
      <c r="W83" s="4"/>
      <c r="X83" s="4"/>
      <c r="Y83" s="4"/>
      <c r="Z83" s="4"/>
    </row>
    <row r="84" spans="1:26" ht="15.75" customHeight="1" x14ac:dyDescent="0.2">
      <c r="A84" s="51" t="s">
        <v>193</v>
      </c>
      <c r="B84" s="51">
        <f>CONVERT(33000,"lbm","ton")</f>
        <v>16.5</v>
      </c>
      <c r="C84" s="51" t="s">
        <v>35</v>
      </c>
      <c r="D84" s="111" t="s">
        <v>194</v>
      </c>
    </row>
    <row r="85" spans="1:26" ht="15.75" customHeight="1" x14ac:dyDescent="0.2"/>
    <row r="86" spans="1:26" ht="15.75" customHeight="1" x14ac:dyDescent="0.2">
      <c r="A86" s="62" t="s">
        <v>195</v>
      </c>
      <c r="B86" s="50" t="s">
        <v>40</v>
      </c>
      <c r="C86" s="50" t="s">
        <v>15</v>
      </c>
      <c r="D86" s="50" t="s">
        <v>80</v>
      </c>
      <c r="E86" s="5"/>
      <c r="F86" s="5"/>
    </row>
    <row r="87" spans="1:26" ht="15.75" customHeight="1" x14ac:dyDescent="0.2">
      <c r="A87" s="51" t="s">
        <v>196</v>
      </c>
      <c r="B87" s="52">
        <v>4</v>
      </c>
      <c r="C87" s="51"/>
      <c r="D87" s="51" t="s">
        <v>81</v>
      </c>
      <c r="E87" s="5"/>
      <c r="F87" s="5"/>
    </row>
    <row r="88" spans="1:26" ht="15.75" customHeight="1" x14ac:dyDescent="0.2">
      <c r="A88" s="51" t="s">
        <v>197</v>
      </c>
      <c r="B88" s="52">
        <v>20</v>
      </c>
      <c r="C88" s="51"/>
      <c r="D88" s="51" t="s">
        <v>81</v>
      </c>
      <c r="E88" s="5"/>
      <c r="F88" s="5"/>
    </row>
    <row r="89" spans="1:26" ht="15.75" customHeight="1" x14ac:dyDescent="0.2">
      <c r="A89" s="51" t="s">
        <v>198</v>
      </c>
      <c r="B89" s="52">
        <f>B87*B88</f>
        <v>80</v>
      </c>
      <c r="C89" s="51"/>
      <c r="D89" s="51"/>
      <c r="E89" s="5"/>
      <c r="F89" s="5"/>
    </row>
    <row r="90" spans="1:26" ht="15.75" customHeight="1" x14ac:dyDescent="0.2">
      <c r="A90" s="51" t="s">
        <v>199</v>
      </c>
      <c r="B90" s="52">
        <f>B32*B87</f>
        <v>22.6796185</v>
      </c>
      <c r="C90" s="51" t="s">
        <v>116</v>
      </c>
      <c r="D90" s="51" t="s">
        <v>93</v>
      </c>
      <c r="E90" s="5"/>
      <c r="F90" s="5"/>
    </row>
    <row r="91" spans="1:26" ht="15.75" customHeight="1" x14ac:dyDescent="0.2">
      <c r="A91" s="51" t="s">
        <v>200</v>
      </c>
      <c r="B91" s="52">
        <f>B90*B88</f>
        <v>453.59237000000002</v>
      </c>
      <c r="C91" s="51" t="s">
        <v>116</v>
      </c>
      <c r="D91" s="51" t="s">
        <v>93</v>
      </c>
      <c r="E91" s="5"/>
      <c r="F91" s="5"/>
    </row>
    <row r="92" spans="1:26" ht="15.75" customHeight="1" x14ac:dyDescent="0.2">
      <c r="A92" s="51" t="s">
        <v>201</v>
      </c>
      <c r="B92" s="52">
        <f>B91+$B$81</f>
        <v>470.82888006000002</v>
      </c>
      <c r="C92" s="51" t="s">
        <v>116</v>
      </c>
      <c r="D92" s="51" t="s">
        <v>93</v>
      </c>
      <c r="E92" s="5"/>
      <c r="F92" s="5"/>
    </row>
    <row r="93" spans="1:26" ht="15.75" customHeight="1" x14ac:dyDescent="0.2"/>
    <row r="94" spans="1:26" ht="15.75" customHeight="1" x14ac:dyDescent="0.2">
      <c r="A94" s="62" t="s">
        <v>202</v>
      </c>
      <c r="B94" s="50" t="s">
        <v>12</v>
      </c>
      <c r="C94" s="50" t="s">
        <v>13</v>
      </c>
      <c r="D94" s="50" t="s">
        <v>203</v>
      </c>
      <c r="E94" s="50" t="s">
        <v>80</v>
      </c>
    </row>
    <row r="95" spans="1:26" ht="15.75" customHeight="1" x14ac:dyDescent="0.2">
      <c r="A95" s="51" t="s">
        <v>204</v>
      </c>
      <c r="B95" s="52">
        <f>B10/B89</f>
        <v>434.85</v>
      </c>
      <c r="C95" s="52">
        <f>C10/B89</f>
        <v>242.45</v>
      </c>
      <c r="D95" s="51" t="s">
        <v>205</v>
      </c>
      <c r="E95" s="51" t="s">
        <v>93</v>
      </c>
      <c r="F95" s="5"/>
    </row>
    <row r="96" spans="1:26" ht="15.75" customHeight="1" x14ac:dyDescent="0.2">
      <c r="A96" s="51" t="s">
        <v>206</v>
      </c>
      <c r="B96" s="64">
        <f>B95*B92/1000</f>
        <v>204.73993849409101</v>
      </c>
      <c r="C96" s="64">
        <f>C95*B92/1000</f>
        <v>114.15246197054699</v>
      </c>
      <c r="D96" s="51" t="s">
        <v>35</v>
      </c>
      <c r="E96" s="51" t="s">
        <v>93</v>
      </c>
      <c r="F96" s="5"/>
    </row>
    <row r="97" spans="1:6" ht="15.75" customHeight="1" x14ac:dyDescent="0.2">
      <c r="A97" s="51" t="s">
        <v>207</v>
      </c>
      <c r="B97" s="64">
        <f>B96/B84</f>
        <v>12.408481120854001</v>
      </c>
      <c r="C97" s="64">
        <f>C96/B84</f>
        <v>6.9183310285179997</v>
      </c>
      <c r="D97" s="51" t="s">
        <v>208</v>
      </c>
      <c r="E97" s="51" t="s">
        <v>93</v>
      </c>
      <c r="F97" s="5"/>
    </row>
    <row r="98" spans="1:6" ht="15.75" customHeight="1" x14ac:dyDescent="0.2">
      <c r="B98" s="112"/>
      <c r="C98" s="4"/>
      <c r="D98" s="4"/>
      <c r="E98" s="5"/>
      <c r="F98" s="5"/>
    </row>
    <row r="99" spans="1:6" ht="15.75" customHeight="1" x14ac:dyDescent="0.2">
      <c r="A99" s="62" t="s">
        <v>209</v>
      </c>
      <c r="B99" s="83" t="s">
        <v>40</v>
      </c>
      <c r="C99" s="50" t="s">
        <v>15</v>
      </c>
      <c r="D99" s="50" t="s">
        <v>80</v>
      </c>
      <c r="E99" s="5"/>
      <c r="F99" s="5"/>
    </row>
    <row r="100" spans="1:6" ht="15.75" customHeight="1" x14ac:dyDescent="0.2">
      <c r="A100" s="51" t="s">
        <v>210</v>
      </c>
      <c r="B100" s="55">
        <v>3</v>
      </c>
      <c r="C100" s="51"/>
      <c r="D100" s="51" t="s">
        <v>81</v>
      </c>
      <c r="E100" s="5"/>
      <c r="F100" s="5"/>
    </row>
    <row r="101" spans="1:6" ht="15.75" customHeight="1" x14ac:dyDescent="0.2">
      <c r="A101" s="51" t="s">
        <v>200</v>
      </c>
      <c r="B101" s="113">
        <f>B100*C32</f>
        <v>729.37653096000008</v>
      </c>
      <c r="C101" s="51" t="s">
        <v>116</v>
      </c>
      <c r="D101" s="51" t="s">
        <v>93</v>
      </c>
      <c r="E101" s="5"/>
      <c r="F101" s="5"/>
    </row>
    <row r="102" spans="1:6" ht="15.75" customHeight="1" x14ac:dyDescent="0.2">
      <c r="A102" s="51" t="s">
        <v>211</v>
      </c>
      <c r="B102" s="113">
        <f>B101+B81</f>
        <v>746.61304102000008</v>
      </c>
      <c r="C102" s="51" t="s">
        <v>116</v>
      </c>
      <c r="D102" s="51" t="s">
        <v>93</v>
      </c>
      <c r="E102" s="5"/>
      <c r="F102" s="5"/>
    </row>
    <row r="103" spans="1:6" ht="15.75" customHeight="1" x14ac:dyDescent="0.2"/>
    <row r="104" spans="1:6" ht="15.75" customHeight="1" x14ac:dyDescent="0.2">
      <c r="A104" s="62" t="s">
        <v>212</v>
      </c>
      <c r="B104" s="50" t="s">
        <v>12</v>
      </c>
      <c r="C104" s="50" t="s">
        <v>13</v>
      </c>
      <c r="D104" s="50" t="s">
        <v>203</v>
      </c>
      <c r="E104" s="50" t="s">
        <v>80</v>
      </c>
      <c r="F104" s="5"/>
    </row>
    <row r="105" spans="1:6" ht="15.75" customHeight="1" x14ac:dyDescent="0.2">
      <c r="A105" s="51" t="s">
        <v>204</v>
      </c>
      <c r="B105" s="52">
        <f>B13/B100</f>
        <v>159.66666666666666</v>
      </c>
      <c r="C105" s="52">
        <f>C13/B100</f>
        <v>89</v>
      </c>
      <c r="D105" s="51" t="s">
        <v>205</v>
      </c>
      <c r="E105" s="51" t="s">
        <v>93</v>
      </c>
      <c r="F105" s="5"/>
    </row>
    <row r="106" spans="1:6" ht="15.75" customHeight="1" x14ac:dyDescent="0.2">
      <c r="A106" s="51" t="s">
        <v>206</v>
      </c>
      <c r="B106" s="64">
        <f>B105*B102/1000</f>
        <v>119.20921554952668</v>
      </c>
      <c r="C106" s="64">
        <f>C105*B102/1000</f>
        <v>66.44856065078001</v>
      </c>
      <c r="D106" s="51" t="s">
        <v>35</v>
      </c>
      <c r="E106" s="51" t="s">
        <v>93</v>
      </c>
      <c r="F106" s="5"/>
    </row>
    <row r="107" spans="1:6" ht="15.75" customHeight="1" x14ac:dyDescent="0.2">
      <c r="A107" s="51" t="s">
        <v>207</v>
      </c>
      <c r="B107" s="64">
        <f>B106/B84</f>
        <v>7.2248009423955564</v>
      </c>
      <c r="C107" s="64">
        <f>C106/B84</f>
        <v>4.0271854939866669</v>
      </c>
      <c r="D107" s="51" t="s">
        <v>208</v>
      </c>
      <c r="E107" s="51" t="s">
        <v>93</v>
      </c>
      <c r="F107" s="5"/>
    </row>
    <row r="108" spans="1:6" ht="15.75" customHeight="1" x14ac:dyDescent="0.2">
      <c r="B108" s="112"/>
      <c r="C108" s="112"/>
      <c r="D108" s="4"/>
      <c r="E108" s="4"/>
      <c r="F108" s="5"/>
    </row>
    <row r="109" spans="1:6" ht="15.75" customHeight="1" x14ac:dyDescent="0.2">
      <c r="A109" s="114" t="s">
        <v>213</v>
      </c>
      <c r="B109" s="50" t="s">
        <v>40</v>
      </c>
      <c r="C109" s="50" t="s">
        <v>15</v>
      </c>
      <c r="D109" s="50" t="s">
        <v>80</v>
      </c>
      <c r="E109" s="50" t="s">
        <v>148</v>
      </c>
      <c r="F109" s="5"/>
    </row>
    <row r="110" spans="1:6" ht="12.75" x14ac:dyDescent="0.2">
      <c r="A110" s="51" t="s">
        <v>214</v>
      </c>
      <c r="B110" s="51">
        <v>0.60501000000000005</v>
      </c>
      <c r="C110" s="51" t="s">
        <v>215</v>
      </c>
      <c r="D110" s="194" t="s">
        <v>167</v>
      </c>
      <c r="E110" s="197" t="s">
        <v>269</v>
      </c>
      <c r="F110" s="5"/>
    </row>
    <row r="111" spans="1:6" ht="12.75" x14ac:dyDescent="0.2">
      <c r="A111" s="51" t="s">
        <v>216</v>
      </c>
      <c r="B111" s="51">
        <v>0.55061000000000004</v>
      </c>
      <c r="C111" s="51" t="s">
        <v>215</v>
      </c>
      <c r="D111" s="193"/>
      <c r="E111" s="198"/>
      <c r="F111" s="5"/>
    </row>
    <row r="112" spans="1:6" ht="38.25" x14ac:dyDescent="0.2">
      <c r="A112" s="51" t="s">
        <v>217</v>
      </c>
      <c r="B112" s="144">
        <v>269.50416000000001</v>
      </c>
      <c r="C112" s="51" t="s">
        <v>218</v>
      </c>
      <c r="D112" s="188"/>
      <c r="E112" s="168" t="s">
        <v>268</v>
      </c>
      <c r="F112" s="5"/>
    </row>
    <row r="113" spans="1:6" ht="15.75" customHeight="1" x14ac:dyDescent="0.2">
      <c r="A113" s="4"/>
      <c r="E113" s="5"/>
      <c r="F113" s="5"/>
    </row>
    <row r="114" spans="1:6" ht="15.75" customHeight="1" x14ac:dyDescent="0.2">
      <c r="E114" s="5"/>
    </row>
    <row r="115" spans="1:6" ht="15.75" customHeight="1" x14ac:dyDescent="0.25">
      <c r="A115" s="65" t="s">
        <v>219</v>
      </c>
      <c r="E115" s="5"/>
      <c r="F115" s="5"/>
    </row>
    <row r="116" spans="1:6" ht="41.25" customHeight="1" x14ac:dyDescent="0.2">
      <c r="A116" s="115" t="s">
        <v>220</v>
      </c>
      <c r="B116" s="50" t="s">
        <v>221</v>
      </c>
      <c r="C116" s="50" t="s">
        <v>12</v>
      </c>
      <c r="D116" s="50" t="s">
        <v>13</v>
      </c>
      <c r="E116" s="50" t="s">
        <v>14</v>
      </c>
      <c r="F116" s="83" t="s">
        <v>15</v>
      </c>
    </row>
    <row r="117" spans="1:6" ht="15.75" customHeight="1" x14ac:dyDescent="0.2">
      <c r="A117" s="195" t="s">
        <v>24</v>
      </c>
      <c r="B117" s="52" t="s">
        <v>222</v>
      </c>
      <c r="C117" s="52">
        <f>B97*B82*B110</f>
        <v>200.44371285017439</v>
      </c>
      <c r="D117" s="52">
        <f>C97*B83*B110</f>
        <v>154.86939985585599</v>
      </c>
      <c r="E117" s="52">
        <f t="shared" ref="E117:E123" si="46">SUM(C117:D117)</f>
        <v>355.31311270603038</v>
      </c>
      <c r="F117" s="55" t="s">
        <v>17</v>
      </c>
    </row>
    <row r="118" spans="1:6" ht="15.75" customHeight="1" x14ac:dyDescent="0.2">
      <c r="A118" s="193"/>
      <c r="B118" s="52" t="s">
        <v>223</v>
      </c>
      <c r="C118" s="52">
        <f>B97*B82*B111</f>
        <v>182.42064219175637</v>
      </c>
      <c r="D118" s="52">
        <f>C97*B83*B111</f>
        <v>140.94418316165496</v>
      </c>
      <c r="E118" s="52">
        <f t="shared" si="46"/>
        <v>323.36482535341133</v>
      </c>
      <c r="F118" s="55" t="s">
        <v>17</v>
      </c>
    </row>
    <row r="119" spans="1:6" ht="15.75" customHeight="1" x14ac:dyDescent="0.2">
      <c r="A119" s="188"/>
      <c r="B119" s="52" t="s">
        <v>224</v>
      </c>
      <c r="C119" s="52">
        <f t="shared" ref="C119:D119" si="47">SUM(C117:C118)</f>
        <v>382.86435504193076</v>
      </c>
      <c r="D119" s="52">
        <f t="shared" si="47"/>
        <v>295.81358301751095</v>
      </c>
      <c r="E119" s="52">
        <f t="shared" si="46"/>
        <v>678.67793805944166</v>
      </c>
      <c r="F119" s="55" t="s">
        <v>17</v>
      </c>
    </row>
    <row r="120" spans="1:6" ht="15.75" customHeight="1" x14ac:dyDescent="0.2">
      <c r="A120" s="195" t="s">
        <v>25</v>
      </c>
      <c r="B120" s="52" t="s">
        <v>222</v>
      </c>
      <c r="C120" s="52">
        <f>B107*B82*B110</f>
        <v>116.70775104483825</v>
      </c>
      <c r="D120" s="52">
        <f>C107*B83*B110</f>
        <v>90.150037341524325</v>
      </c>
      <c r="E120" s="52">
        <f t="shared" si="46"/>
        <v>206.85778838636259</v>
      </c>
      <c r="F120" s="55" t="s">
        <v>17</v>
      </c>
    </row>
    <row r="121" spans="1:6" ht="15.75" customHeight="1" x14ac:dyDescent="0.2">
      <c r="A121" s="193"/>
      <c r="B121" s="52" t="s">
        <v>223</v>
      </c>
      <c r="C121" s="52">
        <f>B107*B82*B111</f>
        <v>106.21387217202754</v>
      </c>
      <c r="D121" s="52">
        <f>C107*B83*B111</f>
        <v>82.044118379227953</v>
      </c>
      <c r="E121" s="52">
        <f t="shared" si="46"/>
        <v>188.25799055125549</v>
      </c>
      <c r="F121" s="55" t="s">
        <v>17</v>
      </c>
    </row>
    <row r="122" spans="1:6" ht="15.75" customHeight="1" x14ac:dyDescent="0.2">
      <c r="A122" s="193"/>
      <c r="B122" s="116" t="s">
        <v>224</v>
      </c>
      <c r="C122" s="116">
        <f t="shared" ref="C122:D122" si="48">SUM(C120:C121)</f>
        <v>222.92162321686578</v>
      </c>
      <c r="D122" s="116">
        <f t="shared" si="48"/>
        <v>172.19415572075229</v>
      </c>
      <c r="E122" s="116">
        <f t="shared" si="46"/>
        <v>395.11577893761807</v>
      </c>
      <c r="F122" s="117" t="s">
        <v>17</v>
      </c>
    </row>
    <row r="123" spans="1:6" s="170" customFormat="1" ht="15.75" customHeight="1" x14ac:dyDescent="0.2">
      <c r="A123" s="185" t="s">
        <v>225</v>
      </c>
      <c r="B123" s="186"/>
      <c r="C123" s="171">
        <f t="shared" ref="C123:D123" si="49">C119-C122</f>
        <v>159.94273182506498</v>
      </c>
      <c r="D123" s="171">
        <f t="shared" si="49"/>
        <v>123.61942729675866</v>
      </c>
      <c r="E123" s="171">
        <f t="shared" si="46"/>
        <v>283.56215912182364</v>
      </c>
      <c r="F123" s="172" t="s">
        <v>17</v>
      </c>
    </row>
    <row r="124" spans="1:6" ht="15.75" customHeight="1" x14ac:dyDescent="0.2">
      <c r="E124" s="5"/>
      <c r="F124" s="5"/>
    </row>
    <row r="125" spans="1:6" ht="15.75" customHeight="1" x14ac:dyDescent="0.25">
      <c r="A125" s="65" t="s">
        <v>226</v>
      </c>
      <c r="E125" s="5"/>
      <c r="F125" s="5"/>
    </row>
    <row r="126" spans="1:6" ht="15.75" customHeight="1" x14ac:dyDescent="0.2">
      <c r="A126" s="118" t="s">
        <v>227</v>
      </c>
      <c r="B126" s="54" t="s">
        <v>12</v>
      </c>
      <c r="C126" s="50" t="s">
        <v>13</v>
      </c>
      <c r="D126" s="50" t="s">
        <v>14</v>
      </c>
      <c r="E126" s="50" t="s">
        <v>15</v>
      </c>
      <c r="F126" s="5"/>
    </row>
    <row r="127" spans="1:6" ht="15.75" customHeight="1" x14ac:dyDescent="0.2">
      <c r="A127" s="119" t="s">
        <v>24</v>
      </c>
      <c r="B127" s="52">
        <f>B112*B95*B81/1000</f>
        <v>2020.0135601227971</v>
      </c>
      <c r="C127" s="52">
        <f>B112*C95*B81/1000</f>
        <v>1126.2556919668209</v>
      </c>
      <c r="D127" s="52">
        <f t="shared" ref="D127:D129" si="50">SUM(B127:C127)</f>
        <v>3146.269252089618</v>
      </c>
      <c r="E127" s="55" t="s">
        <v>17</v>
      </c>
      <c r="F127" s="5"/>
    </row>
    <row r="128" spans="1:6" ht="15.75" customHeight="1" x14ac:dyDescent="0.2">
      <c r="A128" s="120" t="s">
        <v>25</v>
      </c>
      <c r="B128" s="116">
        <f>B112*B105*B81/1000</f>
        <v>741.70134935327872</v>
      </c>
      <c r="C128" s="116">
        <f>B112*C105*B81/1000</f>
        <v>413.43269368961467</v>
      </c>
      <c r="D128" s="116">
        <f t="shared" si="50"/>
        <v>1155.1340430428934</v>
      </c>
      <c r="E128" s="117" t="s">
        <v>17</v>
      </c>
      <c r="F128" s="5"/>
    </row>
    <row r="129" spans="1:6" ht="15.75" customHeight="1" x14ac:dyDescent="0.2">
      <c r="A129" s="173" t="s">
        <v>228</v>
      </c>
      <c r="B129" s="171">
        <f t="shared" ref="B129:C129" si="51">B127-B128</f>
        <v>1278.3122107695185</v>
      </c>
      <c r="C129" s="171">
        <f t="shared" si="51"/>
        <v>712.82299827720624</v>
      </c>
      <c r="D129" s="171">
        <f t="shared" si="50"/>
        <v>1991.1352090467249</v>
      </c>
      <c r="E129" s="173" t="s">
        <v>17</v>
      </c>
      <c r="F129" s="5"/>
    </row>
    <row r="130" spans="1:6" ht="15.75" customHeight="1" x14ac:dyDescent="0.2">
      <c r="E130" s="5"/>
      <c r="F130" s="5"/>
    </row>
    <row r="131" spans="1:6" ht="15.75" customHeight="1" x14ac:dyDescent="0.2">
      <c r="E131" s="5"/>
      <c r="F131" s="5"/>
    </row>
    <row r="132" spans="1:6" ht="15.75" customHeight="1" x14ac:dyDescent="0.25">
      <c r="A132" s="47" t="s">
        <v>229</v>
      </c>
      <c r="E132" s="5"/>
      <c r="F132" s="5"/>
    </row>
    <row r="133" spans="1:6" ht="15.75" customHeight="1" x14ac:dyDescent="0.25">
      <c r="A133" s="47"/>
      <c r="E133" s="5"/>
      <c r="F133" s="5"/>
    </row>
    <row r="134" spans="1:6" ht="15.75" customHeight="1" x14ac:dyDescent="0.25">
      <c r="A134" s="65" t="s">
        <v>230</v>
      </c>
      <c r="E134" s="5"/>
      <c r="F134" s="5"/>
    </row>
    <row r="135" spans="1:6" ht="15.75" customHeight="1" x14ac:dyDescent="0.2">
      <c r="A135" s="49" t="s">
        <v>231</v>
      </c>
      <c r="B135" s="50" t="s">
        <v>12</v>
      </c>
      <c r="C135" s="50" t="s">
        <v>13</v>
      </c>
      <c r="D135" s="50" t="s">
        <v>14</v>
      </c>
      <c r="E135" s="50" t="s">
        <v>15</v>
      </c>
      <c r="F135" s="83" t="s">
        <v>80</v>
      </c>
    </row>
    <row r="136" spans="1:6" ht="15.75" customHeight="1" x14ac:dyDescent="0.2">
      <c r="A136" s="51" t="s">
        <v>24</v>
      </c>
      <c r="B136" s="53">
        <f>B95*$B$81/1000</f>
        <v>7.495296399591</v>
      </c>
      <c r="C136" s="53">
        <f>C95*$B$81/1000</f>
        <v>4.1789918640469992</v>
      </c>
      <c r="D136" s="53">
        <f t="shared" ref="D136:D138" si="52">SUM(B136:C136)</f>
        <v>11.674288263637999</v>
      </c>
      <c r="E136" s="51" t="s">
        <v>35</v>
      </c>
      <c r="F136" s="55" t="s">
        <v>93</v>
      </c>
    </row>
    <row r="137" spans="1:6" ht="15.75" customHeight="1" x14ac:dyDescent="0.2">
      <c r="A137" s="108" t="s">
        <v>25</v>
      </c>
      <c r="B137" s="121">
        <f>B105*$B$81/1000</f>
        <v>2.7520961062466669</v>
      </c>
      <c r="C137" s="121">
        <f>C105*$B$81/1000</f>
        <v>1.5340493953400001</v>
      </c>
      <c r="D137" s="121">
        <f t="shared" si="52"/>
        <v>4.2861455015866667</v>
      </c>
      <c r="E137" s="108" t="s">
        <v>35</v>
      </c>
      <c r="F137" s="117" t="s">
        <v>93</v>
      </c>
    </row>
    <row r="138" spans="1:6" ht="15.75" customHeight="1" x14ac:dyDescent="0.2">
      <c r="A138" s="122" t="s">
        <v>232</v>
      </c>
      <c r="B138" s="123">
        <f t="shared" ref="B138:C138" si="53">B136-B137</f>
        <v>4.7432002933443336</v>
      </c>
      <c r="C138" s="123">
        <f t="shared" si="53"/>
        <v>2.6449424687069989</v>
      </c>
      <c r="D138" s="123">
        <f t="shared" si="52"/>
        <v>7.3881427620513325</v>
      </c>
      <c r="E138" s="122" t="s">
        <v>35</v>
      </c>
      <c r="F138" s="124" t="s">
        <v>93</v>
      </c>
    </row>
    <row r="139" spans="1:6" ht="15.75" customHeight="1" x14ac:dyDescent="0.2">
      <c r="A139" s="4"/>
      <c r="E139" s="5"/>
      <c r="F139" s="5"/>
    </row>
    <row r="140" spans="1:6" ht="15.75" customHeight="1" x14ac:dyDescent="0.2">
      <c r="A140" s="125" t="s">
        <v>233</v>
      </c>
      <c r="B140" s="50" t="s">
        <v>234</v>
      </c>
      <c r="C140" s="50" t="s">
        <v>235</v>
      </c>
      <c r="D140" s="50" t="s">
        <v>15</v>
      </c>
      <c r="E140" s="83" t="s">
        <v>80</v>
      </c>
      <c r="F140" s="5"/>
    </row>
    <row r="141" spans="1:6" ht="25.5" x14ac:dyDescent="0.2">
      <c r="A141" s="51" t="s">
        <v>236</v>
      </c>
      <c r="B141" s="103" t="s">
        <v>237</v>
      </c>
      <c r="C141" s="51">
        <v>4.6856799999999996</v>
      </c>
      <c r="D141" s="51" t="s">
        <v>238</v>
      </c>
      <c r="E141" s="126" t="s">
        <v>239</v>
      </c>
      <c r="F141" s="5"/>
    </row>
    <row r="142" spans="1:6" ht="15.75" customHeight="1" x14ac:dyDescent="0.2">
      <c r="A142" s="4"/>
      <c r="F142" s="5"/>
    </row>
    <row r="143" spans="1:6" ht="15.75" customHeight="1" x14ac:dyDescent="0.2">
      <c r="A143" s="127" t="s">
        <v>240</v>
      </c>
      <c r="B143" s="50" t="s">
        <v>12</v>
      </c>
      <c r="C143" s="50" t="s">
        <v>13</v>
      </c>
      <c r="D143" s="50" t="s">
        <v>14</v>
      </c>
      <c r="E143" s="50" t="s">
        <v>15</v>
      </c>
      <c r="F143" s="5"/>
    </row>
    <row r="144" spans="1:6" ht="15.75" customHeight="1" x14ac:dyDescent="0.2">
      <c r="A144" s="51" t="s">
        <v>24</v>
      </c>
      <c r="B144" s="53">
        <f t="shared" ref="B144:C144" si="54">B136*$C$141</f>
        <v>35.120560433635553</v>
      </c>
      <c r="C144" s="53">
        <f t="shared" si="54"/>
        <v>19.58141859752774</v>
      </c>
      <c r="D144" s="53">
        <f t="shared" ref="D144:D146" si="55">SUM(B144:C144)</f>
        <v>54.70197903116329</v>
      </c>
      <c r="E144" s="51" t="s">
        <v>17</v>
      </c>
      <c r="F144" s="5"/>
    </row>
    <row r="145" spans="1:6" ht="15.75" customHeight="1" x14ac:dyDescent="0.2">
      <c r="A145" s="108" t="s">
        <v>25</v>
      </c>
      <c r="B145" s="121">
        <f t="shared" ref="B145:C145" si="56">B137*$C$141</f>
        <v>12.89544168311788</v>
      </c>
      <c r="C145" s="121">
        <f t="shared" si="56"/>
        <v>7.1880645707567306</v>
      </c>
      <c r="D145" s="121">
        <f t="shared" si="55"/>
        <v>20.08350625387461</v>
      </c>
      <c r="E145" s="108" t="s">
        <v>17</v>
      </c>
      <c r="F145" s="5"/>
    </row>
    <row r="146" spans="1:6" s="170" customFormat="1" ht="15.75" customHeight="1" x14ac:dyDescent="0.2">
      <c r="A146" s="173" t="s">
        <v>241</v>
      </c>
      <c r="B146" s="175">
        <f t="shared" ref="B146:C146" si="57">B144-B145</f>
        <v>22.225118750517673</v>
      </c>
      <c r="C146" s="175">
        <f t="shared" si="57"/>
        <v>12.393354026771011</v>
      </c>
      <c r="D146" s="175">
        <f t="shared" si="55"/>
        <v>34.618472777288687</v>
      </c>
      <c r="E146" s="173" t="s">
        <v>17</v>
      </c>
      <c r="F146" s="174"/>
    </row>
    <row r="147" spans="1:6" ht="15.75" customHeight="1" x14ac:dyDescent="0.2">
      <c r="A147" s="4"/>
      <c r="F147" s="5"/>
    </row>
    <row r="148" spans="1:6" ht="15.75" customHeight="1" x14ac:dyDescent="0.25">
      <c r="A148" s="65" t="s">
        <v>242</v>
      </c>
      <c r="E148" s="5"/>
      <c r="F148" s="5"/>
    </row>
    <row r="149" spans="1:6" ht="25.5" customHeight="1" x14ac:dyDescent="0.2">
      <c r="A149" s="128" t="s">
        <v>243</v>
      </c>
      <c r="B149" s="51"/>
      <c r="C149" s="50" t="s">
        <v>12</v>
      </c>
      <c r="D149" s="50" t="s">
        <v>13</v>
      </c>
      <c r="E149" s="55" t="s">
        <v>14</v>
      </c>
      <c r="F149" s="5"/>
    </row>
    <row r="150" spans="1:6" ht="15.75" customHeight="1" x14ac:dyDescent="0.2">
      <c r="A150" s="51" t="s">
        <v>244</v>
      </c>
      <c r="B150" s="51" t="s">
        <v>245</v>
      </c>
      <c r="C150" s="51" t="s">
        <v>246</v>
      </c>
      <c r="D150" s="51" t="s">
        <v>246</v>
      </c>
      <c r="E150" s="55"/>
      <c r="F150" s="5"/>
    </row>
    <row r="151" spans="1:6" ht="15.75" customHeight="1" x14ac:dyDescent="0.2">
      <c r="A151" s="51" t="s">
        <v>247</v>
      </c>
      <c r="B151" s="176">
        <f>'Results Dashboard'!C19</f>
        <v>1</v>
      </c>
      <c r="C151" s="53">
        <f t="shared" ref="C151:D151" si="58">B$10*$B$33/1000*$B151</f>
        <v>6140.0820000000003</v>
      </c>
      <c r="D151" s="53">
        <f t="shared" si="58"/>
        <v>3423.3939999999998</v>
      </c>
      <c r="E151" s="78">
        <f t="shared" ref="E151:E152" si="59">SUM(B151:D151)</f>
        <v>9564.4760000000006</v>
      </c>
      <c r="F151" s="5"/>
    </row>
    <row r="152" spans="1:6" ht="15.75" customHeight="1" x14ac:dyDescent="0.2">
      <c r="A152" s="51" t="s">
        <v>248</v>
      </c>
      <c r="B152" s="176">
        <f>'Results Dashboard'!C20</f>
        <v>0</v>
      </c>
      <c r="C152" s="53">
        <f t="shared" ref="C152:D152" si="60">B$10*$B$33/1000*$B152</f>
        <v>0</v>
      </c>
      <c r="D152" s="53">
        <f t="shared" si="60"/>
        <v>0</v>
      </c>
      <c r="E152" s="78">
        <f t="shared" si="59"/>
        <v>0</v>
      </c>
      <c r="F152" s="5"/>
    </row>
    <row r="153" spans="1:6" ht="15.75" customHeight="1" x14ac:dyDescent="0.2">
      <c r="E153" s="5"/>
    </row>
    <row r="154" spans="1:6" ht="30.75" customHeight="1" x14ac:dyDescent="0.2">
      <c r="A154" s="128" t="s">
        <v>249</v>
      </c>
      <c r="B154" s="51"/>
      <c r="C154" s="50" t="s">
        <v>12</v>
      </c>
      <c r="D154" s="50" t="s">
        <v>13</v>
      </c>
      <c r="E154" s="55" t="s">
        <v>14</v>
      </c>
      <c r="F154" s="5"/>
    </row>
    <row r="155" spans="1:6" ht="15.75" customHeight="1" x14ac:dyDescent="0.2">
      <c r="A155" s="51" t="s">
        <v>244</v>
      </c>
      <c r="B155" s="51" t="s">
        <v>245</v>
      </c>
      <c r="C155" s="51" t="s">
        <v>246</v>
      </c>
      <c r="D155" s="51" t="s">
        <v>246</v>
      </c>
      <c r="E155" s="55"/>
      <c r="F155" s="5"/>
    </row>
    <row r="156" spans="1:6" ht="15.75" customHeight="1" x14ac:dyDescent="0.2">
      <c r="A156" s="51" t="s">
        <v>247</v>
      </c>
      <c r="B156" s="176">
        <f>'Results Dashboard'!C23</f>
        <v>1</v>
      </c>
      <c r="C156" s="51">
        <f t="shared" ref="C156:D156" si="61">B$13*$C$33/1000*$B156</f>
        <v>4790</v>
      </c>
      <c r="D156" s="51">
        <f t="shared" si="61"/>
        <v>2670</v>
      </c>
      <c r="E156" s="78">
        <f t="shared" ref="E156:E157" si="62">SUM(B156:D156)</f>
        <v>7461</v>
      </c>
      <c r="F156" s="5"/>
    </row>
    <row r="157" spans="1:6" ht="15.75" customHeight="1" x14ac:dyDescent="0.2">
      <c r="A157" s="51" t="s">
        <v>248</v>
      </c>
      <c r="B157" s="176">
        <f>'Results Dashboard'!C24</f>
        <v>0</v>
      </c>
      <c r="C157" s="51">
        <f t="shared" ref="C157:D157" si="63">B$13*$C$33/1000*$B157</f>
        <v>0</v>
      </c>
      <c r="D157" s="51">
        <f t="shared" si="63"/>
        <v>0</v>
      </c>
      <c r="E157" s="78">
        <f t="shared" si="62"/>
        <v>0</v>
      </c>
      <c r="F157" s="5"/>
    </row>
    <row r="158" spans="1:6" ht="15.75" customHeight="1" x14ac:dyDescent="0.2">
      <c r="C158" s="23"/>
      <c r="F158" s="5"/>
    </row>
    <row r="159" spans="1:6" ht="15.75" customHeight="1" x14ac:dyDescent="0.2">
      <c r="A159" s="129" t="s">
        <v>250</v>
      </c>
      <c r="E159" s="5"/>
      <c r="F159" s="5"/>
    </row>
    <row r="160" spans="1:6" ht="15.75" customHeight="1" x14ac:dyDescent="0.2">
      <c r="A160" s="51" t="s">
        <v>244</v>
      </c>
      <c r="B160" s="50" t="s">
        <v>251</v>
      </c>
      <c r="C160" s="50" t="s">
        <v>15</v>
      </c>
      <c r="D160" s="50" t="s">
        <v>80</v>
      </c>
      <c r="E160" s="5"/>
      <c r="F160" s="5"/>
    </row>
    <row r="161" spans="1:6" ht="15.75" customHeight="1" x14ac:dyDescent="0.2">
      <c r="A161" s="51" t="s">
        <v>247</v>
      </c>
      <c r="B161" s="51">
        <v>8.9831099999999999</v>
      </c>
      <c r="C161" s="51" t="s">
        <v>238</v>
      </c>
      <c r="D161" s="187" t="s">
        <v>239</v>
      </c>
      <c r="E161" s="5"/>
      <c r="F161" s="5"/>
    </row>
    <row r="162" spans="1:6" ht="15.75" customHeight="1" x14ac:dyDescent="0.2">
      <c r="A162" s="51" t="s">
        <v>248</v>
      </c>
      <c r="B162" s="51">
        <v>4.6856799999999996</v>
      </c>
      <c r="C162" s="51" t="s">
        <v>238</v>
      </c>
      <c r="D162" s="188"/>
      <c r="E162" s="5"/>
      <c r="F162" s="5"/>
    </row>
    <row r="163" spans="1:6" ht="15.75" customHeight="1" x14ac:dyDescent="0.2">
      <c r="E163" s="5"/>
      <c r="F163" s="5"/>
    </row>
    <row r="164" spans="1:6" ht="15.75" customHeight="1" x14ac:dyDescent="0.2">
      <c r="A164" s="130" t="s">
        <v>252</v>
      </c>
      <c r="B164" s="131" t="s">
        <v>12</v>
      </c>
      <c r="C164" s="131" t="s">
        <v>13</v>
      </c>
      <c r="D164" s="131" t="s">
        <v>14</v>
      </c>
      <c r="E164" s="50" t="s">
        <v>15</v>
      </c>
      <c r="F164" s="5"/>
    </row>
    <row r="165" spans="1:6" ht="15.75" customHeight="1" x14ac:dyDescent="0.2">
      <c r="A165" s="51" t="s">
        <v>247</v>
      </c>
      <c r="B165" s="132">
        <f t="shared" ref="B165:C165" si="64">C151*$B161/1000</f>
        <v>55.157032015020008</v>
      </c>
      <c r="C165" s="132">
        <f t="shared" si="64"/>
        <v>30.752724875339997</v>
      </c>
      <c r="D165" s="132">
        <f t="shared" ref="D165:D166" si="65">SUM(B165:C165)</f>
        <v>85.909756890360001</v>
      </c>
      <c r="E165" s="51" t="s">
        <v>17</v>
      </c>
      <c r="F165" s="5"/>
    </row>
    <row r="166" spans="1:6" ht="15.75" customHeight="1" x14ac:dyDescent="0.2">
      <c r="A166" s="51" t="s">
        <v>248</v>
      </c>
      <c r="B166" s="132">
        <f t="shared" ref="B166:C166" si="66">C152*$B162/1000</f>
        <v>0</v>
      </c>
      <c r="C166" s="132">
        <f t="shared" si="66"/>
        <v>0</v>
      </c>
      <c r="D166" s="132">
        <f t="shared" si="65"/>
        <v>0</v>
      </c>
      <c r="E166" s="51" t="s">
        <v>17</v>
      </c>
      <c r="F166" s="5"/>
    </row>
    <row r="167" spans="1:6" ht="15.75" customHeight="1" x14ac:dyDescent="0.2">
      <c r="A167" s="51" t="s">
        <v>14</v>
      </c>
      <c r="B167" s="132">
        <f t="shared" ref="B167:D167" si="67">SUM(B165:B166)</f>
        <v>55.157032015020008</v>
      </c>
      <c r="C167" s="132">
        <f t="shared" si="67"/>
        <v>30.752724875339997</v>
      </c>
      <c r="D167" s="132">
        <f t="shared" si="67"/>
        <v>85.909756890360001</v>
      </c>
      <c r="E167" s="51" t="s">
        <v>17</v>
      </c>
      <c r="F167" s="5"/>
    </row>
    <row r="168" spans="1:6" ht="15.75" customHeight="1" x14ac:dyDescent="0.2">
      <c r="B168" s="133"/>
      <c r="C168" s="133"/>
      <c r="F168" s="5"/>
    </row>
    <row r="169" spans="1:6" ht="15.75" customHeight="1" x14ac:dyDescent="0.2">
      <c r="A169" s="134" t="s">
        <v>253</v>
      </c>
      <c r="B169" s="131" t="s">
        <v>12</v>
      </c>
      <c r="C169" s="131" t="s">
        <v>13</v>
      </c>
      <c r="D169" s="131" t="s">
        <v>14</v>
      </c>
      <c r="E169" s="50" t="s">
        <v>15</v>
      </c>
      <c r="F169" s="5"/>
    </row>
    <row r="170" spans="1:6" ht="15.75" customHeight="1" x14ac:dyDescent="0.2">
      <c r="A170" s="51" t="s">
        <v>247</v>
      </c>
      <c r="B170" s="132">
        <f t="shared" ref="B170:C170" si="68">C156*$B161/1000</f>
        <v>43.029096899999999</v>
      </c>
      <c r="C170" s="132">
        <f t="shared" si="68"/>
        <v>23.9849037</v>
      </c>
      <c r="D170" s="132">
        <f t="shared" ref="D170:D171" si="69">SUM(B170:C170)</f>
        <v>67.014000600000003</v>
      </c>
      <c r="E170" s="51" t="s">
        <v>17</v>
      </c>
      <c r="F170" s="5"/>
    </row>
    <row r="171" spans="1:6" ht="15.75" customHeight="1" x14ac:dyDescent="0.2">
      <c r="A171" s="51" t="s">
        <v>254</v>
      </c>
      <c r="B171" s="132">
        <f t="shared" ref="B171:C171" si="70">C157*$B162/1000</f>
        <v>0</v>
      </c>
      <c r="C171" s="132">
        <f t="shared" si="70"/>
        <v>0</v>
      </c>
      <c r="D171" s="132">
        <f t="shared" si="69"/>
        <v>0</v>
      </c>
      <c r="E171" s="51" t="s">
        <v>17</v>
      </c>
      <c r="F171" s="5"/>
    </row>
    <row r="172" spans="1:6" ht="15.75" customHeight="1" x14ac:dyDescent="0.2">
      <c r="A172" s="51" t="s">
        <v>14</v>
      </c>
      <c r="B172" s="132">
        <f t="shared" ref="B172:D172" si="71">SUM(B170:B171)</f>
        <v>43.029096899999999</v>
      </c>
      <c r="C172" s="132">
        <f t="shared" si="71"/>
        <v>23.9849037</v>
      </c>
      <c r="D172" s="132">
        <f t="shared" si="71"/>
        <v>67.014000600000003</v>
      </c>
      <c r="E172" s="51" t="s">
        <v>17</v>
      </c>
      <c r="F172" s="5"/>
    </row>
    <row r="173" spans="1:6" ht="15.75" customHeight="1" x14ac:dyDescent="0.2">
      <c r="B173" s="133"/>
      <c r="C173" s="133"/>
      <c r="F173" s="5"/>
    </row>
    <row r="174" spans="1:6" ht="15.75" customHeight="1" x14ac:dyDescent="0.2">
      <c r="A174" s="127" t="s">
        <v>48</v>
      </c>
      <c r="B174" s="131" t="s">
        <v>12</v>
      </c>
      <c r="C174" s="131" t="s">
        <v>13</v>
      </c>
      <c r="D174" s="131" t="s">
        <v>14</v>
      </c>
      <c r="E174" s="50" t="s">
        <v>15</v>
      </c>
      <c r="F174" s="5"/>
    </row>
    <row r="175" spans="1:6" ht="15.75" customHeight="1" x14ac:dyDescent="0.2">
      <c r="A175" s="51" t="s">
        <v>247</v>
      </c>
      <c r="B175" s="132">
        <f t="shared" ref="B175:C175" si="72">B165-B170</f>
        <v>12.127935115020009</v>
      </c>
      <c r="C175" s="132">
        <f t="shared" si="72"/>
        <v>6.7678211753399964</v>
      </c>
      <c r="D175" s="132">
        <f t="shared" ref="D175:D176" si="73">SUM(B175:C175)</f>
        <v>18.895756290360005</v>
      </c>
      <c r="E175" s="51" t="s">
        <v>17</v>
      </c>
      <c r="F175" s="5"/>
    </row>
    <row r="176" spans="1:6" ht="15.75" customHeight="1" x14ac:dyDescent="0.2">
      <c r="A176" s="108" t="s">
        <v>254</v>
      </c>
      <c r="B176" s="135">
        <f t="shared" ref="B176:C176" si="74">B166-B171</f>
        <v>0</v>
      </c>
      <c r="C176" s="135">
        <f t="shared" si="74"/>
        <v>0</v>
      </c>
      <c r="D176" s="135">
        <f t="shared" si="73"/>
        <v>0</v>
      </c>
      <c r="E176" s="108" t="s">
        <v>17</v>
      </c>
      <c r="F176" s="5"/>
    </row>
    <row r="177" spans="1:6" s="170" customFormat="1" ht="15.75" customHeight="1" x14ac:dyDescent="0.2">
      <c r="A177" s="173" t="s">
        <v>14</v>
      </c>
      <c r="B177" s="177">
        <f t="shared" ref="B177:D177" si="75">SUM(B175:B176)</f>
        <v>12.127935115020009</v>
      </c>
      <c r="C177" s="177">
        <f t="shared" si="75"/>
        <v>6.7678211753399964</v>
      </c>
      <c r="D177" s="177">
        <f t="shared" si="75"/>
        <v>18.895756290360005</v>
      </c>
      <c r="E177" s="173" t="s">
        <v>17</v>
      </c>
      <c r="F177" s="174"/>
    </row>
    <row r="178" spans="1:6" ht="15.75" customHeight="1" x14ac:dyDescent="0.2">
      <c r="E178" s="5"/>
      <c r="F178" s="5"/>
    </row>
    <row r="179" spans="1:6" ht="15.75" customHeight="1" x14ac:dyDescent="0.2">
      <c r="E179" s="5"/>
      <c r="F179" s="5"/>
    </row>
    <row r="180" spans="1:6" ht="15.75" customHeight="1" x14ac:dyDescent="0.2">
      <c r="E180" s="5"/>
      <c r="F180" s="5"/>
    </row>
    <row r="181" spans="1:6" ht="15.75" customHeight="1" x14ac:dyDescent="0.2">
      <c r="E181" s="5"/>
      <c r="F181" s="5"/>
    </row>
    <row r="182" spans="1:6" ht="15.75" customHeight="1" x14ac:dyDescent="0.2">
      <c r="E182" s="5"/>
      <c r="F182" s="5"/>
    </row>
    <row r="183" spans="1:6" ht="15.75" customHeight="1" x14ac:dyDescent="0.2">
      <c r="E183" s="5"/>
      <c r="F183" s="5"/>
    </row>
    <row r="184" spans="1:6" ht="15.75" customHeight="1" x14ac:dyDescent="0.2">
      <c r="E184" s="5"/>
      <c r="F184" s="5"/>
    </row>
    <row r="185" spans="1:6" ht="15.75" customHeight="1" x14ac:dyDescent="0.2">
      <c r="E185" s="5"/>
      <c r="F185" s="5"/>
    </row>
    <row r="186" spans="1:6" ht="15.75" customHeight="1" x14ac:dyDescent="0.2">
      <c r="E186" s="5"/>
      <c r="F186" s="5"/>
    </row>
    <row r="187" spans="1:6" ht="15.75" customHeight="1" x14ac:dyDescent="0.2">
      <c r="E187" s="5"/>
      <c r="F187" s="5"/>
    </row>
    <row r="188" spans="1:6" ht="15.75" customHeight="1" x14ac:dyDescent="0.2">
      <c r="E188" s="5"/>
      <c r="F188" s="5"/>
    </row>
    <row r="189" spans="1:6" ht="15.75" customHeight="1" x14ac:dyDescent="0.2">
      <c r="E189" s="5"/>
      <c r="F189" s="5"/>
    </row>
    <row r="190" spans="1:6" ht="15.75" customHeight="1" x14ac:dyDescent="0.2">
      <c r="E190" s="5"/>
      <c r="F190" s="5"/>
    </row>
    <row r="191" spans="1:6" ht="15.75" customHeight="1" x14ac:dyDescent="0.2">
      <c r="E191" s="5"/>
      <c r="F191" s="5"/>
    </row>
    <row r="192" spans="1:6" ht="15.75" customHeight="1" x14ac:dyDescent="0.2">
      <c r="E192" s="5"/>
      <c r="F192" s="5"/>
    </row>
    <row r="193" spans="5:6" ht="15.75" customHeight="1" x14ac:dyDescent="0.2">
      <c r="E193" s="5"/>
      <c r="F193" s="5"/>
    </row>
    <row r="194" spans="5:6" ht="15.75" customHeight="1" x14ac:dyDescent="0.2">
      <c r="E194" s="5"/>
      <c r="F194" s="5"/>
    </row>
    <row r="195" spans="5:6" ht="15.75" customHeight="1" x14ac:dyDescent="0.2">
      <c r="E195" s="5"/>
      <c r="F195" s="5"/>
    </row>
    <row r="196" spans="5:6" ht="15.75" customHeight="1" x14ac:dyDescent="0.2">
      <c r="E196" s="5"/>
      <c r="F196" s="5"/>
    </row>
    <row r="197" spans="5:6" ht="15.75" customHeight="1" x14ac:dyDescent="0.2">
      <c r="E197" s="5"/>
      <c r="F197" s="5"/>
    </row>
    <row r="198" spans="5:6" ht="15.75" customHeight="1" x14ac:dyDescent="0.2">
      <c r="E198" s="5"/>
      <c r="F198" s="5"/>
    </row>
    <row r="199" spans="5:6" ht="15.75" customHeight="1" x14ac:dyDescent="0.2">
      <c r="E199" s="5"/>
      <c r="F199" s="5"/>
    </row>
    <row r="200" spans="5:6" ht="15.75" customHeight="1" x14ac:dyDescent="0.2">
      <c r="E200" s="5"/>
      <c r="F200" s="5"/>
    </row>
    <row r="201" spans="5:6" ht="15.75" customHeight="1" x14ac:dyDescent="0.2">
      <c r="E201" s="5"/>
      <c r="F201" s="5"/>
    </row>
    <row r="202" spans="5:6" ht="15.75" customHeight="1" x14ac:dyDescent="0.2">
      <c r="E202" s="5"/>
      <c r="F202" s="5"/>
    </row>
    <row r="203" spans="5:6" ht="15.75" customHeight="1" x14ac:dyDescent="0.2">
      <c r="E203" s="5"/>
      <c r="F203" s="5"/>
    </row>
    <row r="204" spans="5:6" ht="15.75" customHeight="1" x14ac:dyDescent="0.2">
      <c r="E204" s="5"/>
      <c r="F204" s="5"/>
    </row>
    <row r="205" spans="5:6" ht="15.75" customHeight="1" x14ac:dyDescent="0.2">
      <c r="E205" s="5"/>
      <c r="F205" s="5"/>
    </row>
    <row r="206" spans="5:6" ht="15.75" customHeight="1" x14ac:dyDescent="0.2">
      <c r="E206" s="5"/>
      <c r="F206" s="5"/>
    </row>
    <row r="207" spans="5:6" ht="15.75" customHeight="1" x14ac:dyDescent="0.2">
      <c r="E207" s="5"/>
      <c r="F207" s="5"/>
    </row>
    <row r="208" spans="5:6" ht="15.75" customHeight="1" x14ac:dyDescent="0.2">
      <c r="E208" s="5"/>
      <c r="F208" s="5"/>
    </row>
    <row r="209" spans="5:6" ht="15.75" customHeight="1" x14ac:dyDescent="0.2">
      <c r="E209" s="5"/>
      <c r="F209" s="5"/>
    </row>
    <row r="210" spans="5:6" ht="15.75" customHeight="1" x14ac:dyDescent="0.2">
      <c r="E210" s="5"/>
      <c r="F210" s="5"/>
    </row>
    <row r="211" spans="5:6" ht="15.75" customHeight="1" x14ac:dyDescent="0.2">
      <c r="E211" s="5"/>
      <c r="F211" s="5"/>
    </row>
    <row r="212" spans="5:6" ht="15.75" customHeight="1" x14ac:dyDescent="0.2">
      <c r="E212" s="5"/>
      <c r="F212" s="5"/>
    </row>
    <row r="213" spans="5:6" ht="15.75" customHeight="1" x14ac:dyDescent="0.2">
      <c r="E213" s="5"/>
      <c r="F213" s="5"/>
    </row>
    <row r="214" spans="5:6" ht="15.75" customHeight="1" x14ac:dyDescent="0.2">
      <c r="E214" s="5"/>
      <c r="F214" s="5"/>
    </row>
    <row r="215" spans="5:6" ht="15.75" customHeight="1" x14ac:dyDescent="0.2">
      <c r="E215" s="5"/>
      <c r="F215" s="5"/>
    </row>
    <row r="216" spans="5:6" ht="15.75" customHeight="1" x14ac:dyDescent="0.2">
      <c r="E216" s="5"/>
      <c r="F216" s="5"/>
    </row>
    <row r="217" spans="5:6" ht="15.75" customHeight="1" x14ac:dyDescent="0.2">
      <c r="E217" s="5"/>
      <c r="F217" s="5"/>
    </row>
    <row r="218" spans="5:6" ht="15.75" customHeight="1" x14ac:dyDescent="0.2">
      <c r="E218" s="5"/>
      <c r="F218" s="5"/>
    </row>
    <row r="219" spans="5:6" ht="15.75" customHeight="1" x14ac:dyDescent="0.2">
      <c r="E219" s="5"/>
      <c r="F219" s="5"/>
    </row>
    <row r="220" spans="5:6" ht="15.75" customHeight="1" x14ac:dyDescent="0.2">
      <c r="E220" s="5"/>
      <c r="F220" s="5"/>
    </row>
    <row r="221" spans="5:6" ht="15.75" customHeight="1" x14ac:dyDescent="0.2">
      <c r="E221" s="5"/>
      <c r="F221" s="5"/>
    </row>
    <row r="222" spans="5:6" ht="15.75" customHeight="1" x14ac:dyDescent="0.2">
      <c r="E222" s="5"/>
      <c r="F222" s="5"/>
    </row>
    <row r="223" spans="5:6" ht="15.75" customHeight="1" x14ac:dyDescent="0.2">
      <c r="E223" s="5"/>
      <c r="F223" s="5"/>
    </row>
    <row r="224" spans="5:6" ht="15.75" customHeight="1" x14ac:dyDescent="0.2">
      <c r="E224" s="5"/>
      <c r="F224" s="5"/>
    </row>
    <row r="225" spans="5:6" ht="15.75" customHeight="1" x14ac:dyDescent="0.2">
      <c r="E225" s="5"/>
      <c r="F225" s="5"/>
    </row>
    <row r="226" spans="5:6" ht="15.75" customHeight="1" x14ac:dyDescent="0.2">
      <c r="E226" s="5"/>
      <c r="F226" s="5"/>
    </row>
    <row r="227" spans="5:6" ht="15.75" customHeight="1" x14ac:dyDescent="0.2">
      <c r="E227" s="5"/>
      <c r="F227" s="5"/>
    </row>
    <row r="228" spans="5:6" ht="15.75" customHeight="1" x14ac:dyDescent="0.2">
      <c r="E228" s="5"/>
      <c r="F228" s="5"/>
    </row>
    <row r="229" spans="5:6" ht="15.75" customHeight="1" x14ac:dyDescent="0.2">
      <c r="E229" s="5"/>
      <c r="F229" s="5"/>
    </row>
    <row r="230" spans="5:6" ht="15.75" customHeight="1" x14ac:dyDescent="0.2">
      <c r="E230" s="5"/>
      <c r="F230" s="5"/>
    </row>
    <row r="231" spans="5:6" ht="15.75" customHeight="1" x14ac:dyDescent="0.2">
      <c r="E231" s="5"/>
      <c r="F231" s="5"/>
    </row>
    <row r="232" spans="5:6" ht="15.75" customHeight="1" x14ac:dyDescent="0.2">
      <c r="E232" s="5"/>
      <c r="F232" s="5"/>
    </row>
    <row r="233" spans="5:6" ht="15.75" customHeight="1" x14ac:dyDescent="0.2">
      <c r="E233" s="5"/>
      <c r="F233" s="5"/>
    </row>
    <row r="234" spans="5:6" ht="15.75" customHeight="1" x14ac:dyDescent="0.2">
      <c r="E234" s="5"/>
      <c r="F234" s="5"/>
    </row>
    <row r="235" spans="5:6" ht="15.75" customHeight="1" x14ac:dyDescent="0.2">
      <c r="E235" s="5"/>
      <c r="F235" s="5"/>
    </row>
    <row r="236" spans="5:6" ht="15.75" customHeight="1" x14ac:dyDescent="0.2">
      <c r="E236" s="5"/>
      <c r="F236" s="5"/>
    </row>
    <row r="237" spans="5:6" ht="15.75" customHeight="1" x14ac:dyDescent="0.2">
      <c r="E237" s="5"/>
      <c r="F237" s="5"/>
    </row>
    <row r="238" spans="5:6" ht="15.75" customHeight="1" x14ac:dyDescent="0.2">
      <c r="E238" s="5"/>
      <c r="F238" s="5"/>
    </row>
    <row r="239" spans="5:6" ht="15.75" customHeight="1" x14ac:dyDescent="0.2">
      <c r="E239" s="5"/>
      <c r="F239" s="5"/>
    </row>
    <row r="240" spans="5:6" ht="15.75" customHeight="1" x14ac:dyDescent="0.2">
      <c r="E240" s="5"/>
      <c r="F240" s="5"/>
    </row>
    <row r="241" spans="5:6" ht="15.75" customHeight="1" x14ac:dyDescent="0.2">
      <c r="E241" s="5"/>
      <c r="F241" s="5"/>
    </row>
    <row r="242" spans="5:6" ht="15.75" customHeight="1" x14ac:dyDescent="0.2">
      <c r="E242" s="5"/>
      <c r="F242" s="5"/>
    </row>
    <row r="243" spans="5:6" ht="15.75" customHeight="1" x14ac:dyDescent="0.2">
      <c r="E243" s="5"/>
      <c r="F243" s="5"/>
    </row>
    <row r="244" spans="5:6" ht="15.75" customHeight="1" x14ac:dyDescent="0.2">
      <c r="E244" s="5"/>
      <c r="F244" s="5"/>
    </row>
    <row r="245" spans="5:6" ht="15.75" customHeight="1" x14ac:dyDescent="0.2">
      <c r="E245" s="5"/>
      <c r="F245" s="5"/>
    </row>
    <row r="246" spans="5:6" ht="15.75" customHeight="1" x14ac:dyDescent="0.2">
      <c r="E246" s="5"/>
      <c r="F246" s="5"/>
    </row>
    <row r="247" spans="5:6" ht="15.75" customHeight="1" x14ac:dyDescent="0.2">
      <c r="E247" s="5"/>
      <c r="F247" s="5"/>
    </row>
    <row r="248" spans="5:6" ht="15.75" customHeight="1" x14ac:dyDescent="0.2">
      <c r="E248" s="5"/>
      <c r="F248" s="5"/>
    </row>
    <row r="249" spans="5:6" ht="15.75" customHeight="1" x14ac:dyDescent="0.2">
      <c r="E249" s="5"/>
      <c r="F249" s="5"/>
    </row>
    <row r="250" spans="5:6" ht="15.75" customHeight="1" x14ac:dyDescent="0.2">
      <c r="E250" s="5"/>
      <c r="F250" s="5"/>
    </row>
    <row r="251" spans="5:6" ht="15.75" customHeight="1" x14ac:dyDescent="0.2">
      <c r="E251" s="5"/>
      <c r="F251" s="5"/>
    </row>
    <row r="252" spans="5:6" ht="15.75" customHeight="1" x14ac:dyDescent="0.2">
      <c r="E252" s="5"/>
      <c r="F252" s="5"/>
    </row>
    <row r="253" spans="5:6" ht="15.75" customHeight="1" x14ac:dyDescent="0.2">
      <c r="E253" s="5"/>
      <c r="F253" s="5"/>
    </row>
    <row r="254" spans="5:6" ht="15.75" customHeight="1" x14ac:dyDescent="0.2">
      <c r="E254" s="5"/>
      <c r="F254" s="5"/>
    </row>
    <row r="255" spans="5:6" ht="15.75" customHeight="1" x14ac:dyDescent="0.2">
      <c r="E255" s="5"/>
      <c r="F255" s="5"/>
    </row>
    <row r="256" spans="5:6" ht="15.75" customHeight="1" x14ac:dyDescent="0.2">
      <c r="E256" s="5"/>
      <c r="F256" s="5"/>
    </row>
    <row r="257" spans="5:6" ht="15.75" customHeight="1" x14ac:dyDescent="0.2">
      <c r="E257" s="5"/>
      <c r="F257" s="5"/>
    </row>
    <row r="258" spans="5:6" ht="15.75" customHeight="1" x14ac:dyDescent="0.2">
      <c r="E258" s="5"/>
      <c r="F258" s="5"/>
    </row>
    <row r="259" spans="5:6" ht="15.75" customHeight="1" x14ac:dyDescent="0.2">
      <c r="E259" s="5"/>
      <c r="F259" s="5"/>
    </row>
    <row r="260" spans="5:6" ht="15.75" customHeight="1" x14ac:dyDescent="0.2">
      <c r="E260" s="5"/>
      <c r="F260" s="5"/>
    </row>
    <row r="261" spans="5:6" ht="15.75" customHeight="1" x14ac:dyDescent="0.2">
      <c r="E261" s="5"/>
      <c r="F261" s="5"/>
    </row>
    <row r="262" spans="5:6" ht="15.75" customHeight="1" x14ac:dyDescent="0.2">
      <c r="E262" s="5"/>
      <c r="F262" s="5"/>
    </row>
    <row r="263" spans="5:6" ht="15.75" customHeight="1" x14ac:dyDescent="0.2">
      <c r="E263" s="5"/>
      <c r="F263" s="5"/>
    </row>
    <row r="264" spans="5:6" ht="15.75" customHeight="1" x14ac:dyDescent="0.2">
      <c r="E264" s="5"/>
      <c r="F264" s="5"/>
    </row>
    <row r="265" spans="5:6" ht="15.75" customHeight="1" x14ac:dyDescent="0.2">
      <c r="E265" s="5"/>
      <c r="F265" s="5"/>
    </row>
    <row r="266" spans="5:6" ht="15.75" customHeight="1" x14ac:dyDescent="0.2">
      <c r="E266" s="5"/>
      <c r="F266" s="5"/>
    </row>
    <row r="267" spans="5:6" ht="15.75" customHeight="1" x14ac:dyDescent="0.2">
      <c r="E267" s="5"/>
      <c r="F267" s="5"/>
    </row>
    <row r="268" spans="5:6" ht="15.75" customHeight="1" x14ac:dyDescent="0.2">
      <c r="E268" s="5"/>
      <c r="F268" s="5"/>
    </row>
    <row r="269" spans="5:6" ht="15.75" customHeight="1" x14ac:dyDescent="0.2">
      <c r="E269" s="5"/>
      <c r="F269" s="5"/>
    </row>
    <row r="270" spans="5:6" ht="15.75" customHeight="1" x14ac:dyDescent="0.2">
      <c r="E270" s="5"/>
      <c r="F270" s="5"/>
    </row>
    <row r="271" spans="5:6" ht="15.75" customHeight="1" x14ac:dyDescent="0.2">
      <c r="E271" s="5"/>
      <c r="F271" s="5"/>
    </row>
    <row r="272" spans="5:6" ht="15.75" customHeight="1" x14ac:dyDescent="0.2">
      <c r="E272" s="5"/>
      <c r="F272" s="5"/>
    </row>
    <row r="273" spans="5:6" ht="15.75" customHeight="1" x14ac:dyDescent="0.2">
      <c r="E273" s="5"/>
      <c r="F273" s="5"/>
    </row>
    <row r="274" spans="5:6" ht="15.75" customHeight="1" x14ac:dyDescent="0.2">
      <c r="E274" s="5"/>
      <c r="F274" s="5"/>
    </row>
    <row r="275" spans="5:6" ht="15.75" customHeight="1" x14ac:dyDescent="0.2">
      <c r="E275" s="5"/>
      <c r="F275" s="5"/>
    </row>
    <row r="276" spans="5:6" ht="15.75" customHeight="1" x14ac:dyDescent="0.2">
      <c r="E276" s="5"/>
      <c r="F276" s="5"/>
    </row>
    <row r="277" spans="5:6" ht="15.75" customHeight="1" x14ac:dyDescent="0.2">
      <c r="E277" s="5"/>
      <c r="F277" s="5"/>
    </row>
    <row r="278" spans="5:6" ht="15.75" customHeight="1" x14ac:dyDescent="0.2">
      <c r="E278" s="5"/>
      <c r="F278" s="5"/>
    </row>
    <row r="279" spans="5:6" ht="15.75" customHeight="1" x14ac:dyDescent="0.2">
      <c r="E279" s="5"/>
      <c r="F279" s="5"/>
    </row>
    <row r="280" spans="5:6" ht="15.75" customHeight="1" x14ac:dyDescent="0.2">
      <c r="E280" s="5"/>
      <c r="F280" s="5"/>
    </row>
    <row r="281" spans="5:6" ht="15.75" customHeight="1" x14ac:dyDescent="0.2">
      <c r="E281" s="5"/>
      <c r="F281" s="5"/>
    </row>
    <row r="282" spans="5:6" ht="15.75" customHeight="1" x14ac:dyDescent="0.2">
      <c r="E282" s="5"/>
      <c r="F282" s="5"/>
    </row>
    <row r="283" spans="5:6" ht="15.75" customHeight="1" x14ac:dyDescent="0.2">
      <c r="E283" s="5"/>
      <c r="F283" s="5"/>
    </row>
    <row r="284" spans="5:6" ht="15.75" customHeight="1" x14ac:dyDescent="0.2">
      <c r="E284" s="5"/>
      <c r="F284" s="5"/>
    </row>
    <row r="285" spans="5:6" ht="15.75" customHeight="1" x14ac:dyDescent="0.2">
      <c r="E285" s="5"/>
      <c r="F285" s="5"/>
    </row>
    <row r="286" spans="5:6" ht="15.75" customHeight="1" x14ac:dyDescent="0.2">
      <c r="E286" s="5"/>
      <c r="F286" s="5"/>
    </row>
    <row r="287" spans="5:6" ht="15.75" customHeight="1" x14ac:dyDescent="0.2">
      <c r="E287" s="5"/>
      <c r="F287" s="5"/>
    </row>
    <row r="288" spans="5:6" ht="15.75" customHeight="1" x14ac:dyDescent="0.2">
      <c r="E288" s="5"/>
      <c r="F288" s="5"/>
    </row>
    <row r="289" spans="5:6" ht="15.75" customHeight="1" x14ac:dyDescent="0.2">
      <c r="E289" s="5"/>
      <c r="F289" s="5"/>
    </row>
    <row r="290" spans="5:6" ht="15.75" customHeight="1" x14ac:dyDescent="0.2">
      <c r="E290" s="5"/>
      <c r="F290" s="5"/>
    </row>
    <row r="291" spans="5:6" ht="15.75" customHeight="1" x14ac:dyDescent="0.2">
      <c r="E291" s="5"/>
      <c r="F291" s="5"/>
    </row>
    <row r="292" spans="5:6" ht="15.75" customHeight="1" x14ac:dyDescent="0.2">
      <c r="E292" s="5"/>
      <c r="F292" s="5"/>
    </row>
    <row r="293" spans="5:6" ht="15.75" customHeight="1" x14ac:dyDescent="0.2">
      <c r="E293" s="5"/>
      <c r="F293" s="5"/>
    </row>
    <row r="294" spans="5:6" ht="15.75" customHeight="1" x14ac:dyDescent="0.2">
      <c r="E294" s="5"/>
      <c r="F294" s="5"/>
    </row>
    <row r="295" spans="5:6" ht="15.75" customHeight="1" x14ac:dyDescent="0.2">
      <c r="E295" s="5"/>
      <c r="F295" s="5"/>
    </row>
    <row r="296" spans="5:6" ht="15.75" customHeight="1" x14ac:dyDescent="0.2">
      <c r="E296" s="5"/>
      <c r="F296" s="5"/>
    </row>
    <row r="297" spans="5:6" ht="15.75" customHeight="1" x14ac:dyDescent="0.2">
      <c r="E297" s="5"/>
      <c r="F297" s="5"/>
    </row>
    <row r="298" spans="5:6" ht="15.75" customHeight="1" x14ac:dyDescent="0.2">
      <c r="E298" s="5"/>
      <c r="F298" s="5"/>
    </row>
    <row r="299" spans="5:6" ht="15.75" customHeight="1" x14ac:dyDescent="0.2">
      <c r="E299" s="5"/>
      <c r="F299" s="5"/>
    </row>
    <row r="300" spans="5:6" ht="15.75" customHeight="1" x14ac:dyDescent="0.2">
      <c r="E300" s="5"/>
      <c r="F300" s="5"/>
    </row>
    <row r="301" spans="5:6" ht="15.75" customHeight="1" x14ac:dyDescent="0.2">
      <c r="E301" s="5"/>
      <c r="F301" s="5"/>
    </row>
    <row r="302" spans="5:6" ht="15.75" customHeight="1" x14ac:dyDescent="0.2">
      <c r="E302" s="5"/>
      <c r="F302" s="5"/>
    </row>
    <row r="303" spans="5:6" ht="15.75" customHeight="1" x14ac:dyDescent="0.2">
      <c r="E303" s="5"/>
      <c r="F303" s="5"/>
    </row>
    <row r="304" spans="5:6" ht="15.75" customHeight="1" x14ac:dyDescent="0.2">
      <c r="E304" s="5"/>
      <c r="F304" s="5"/>
    </row>
    <row r="305" spans="5:6" ht="15.75" customHeight="1" x14ac:dyDescent="0.2">
      <c r="E305" s="5"/>
      <c r="F305" s="5"/>
    </row>
    <row r="306" spans="5:6" ht="15.75" customHeight="1" x14ac:dyDescent="0.2">
      <c r="E306" s="5"/>
      <c r="F306" s="5"/>
    </row>
    <row r="307" spans="5:6" ht="15.75" customHeight="1" x14ac:dyDescent="0.2">
      <c r="E307" s="5"/>
      <c r="F307" s="5"/>
    </row>
    <row r="308" spans="5:6" ht="15.75" customHeight="1" x14ac:dyDescent="0.2">
      <c r="E308" s="5"/>
      <c r="F308" s="5"/>
    </row>
    <row r="309" spans="5:6" ht="15.75" customHeight="1" x14ac:dyDescent="0.2">
      <c r="E309" s="5"/>
      <c r="F309" s="5"/>
    </row>
    <row r="310" spans="5:6" ht="15.75" customHeight="1" x14ac:dyDescent="0.2">
      <c r="E310" s="5"/>
      <c r="F310" s="5"/>
    </row>
    <row r="311" spans="5:6" ht="15.75" customHeight="1" x14ac:dyDescent="0.2">
      <c r="E311" s="5"/>
      <c r="F311" s="5"/>
    </row>
    <row r="312" spans="5:6" ht="15.75" customHeight="1" x14ac:dyDescent="0.2">
      <c r="E312" s="5"/>
      <c r="F312" s="5"/>
    </row>
    <row r="313" spans="5:6" ht="15.75" customHeight="1" x14ac:dyDescent="0.2">
      <c r="E313" s="5"/>
      <c r="F313" s="5"/>
    </row>
    <row r="314" spans="5:6" ht="15.75" customHeight="1" x14ac:dyDescent="0.2">
      <c r="E314" s="5"/>
      <c r="F314" s="5"/>
    </row>
    <row r="315" spans="5:6" ht="15.75" customHeight="1" x14ac:dyDescent="0.2">
      <c r="E315" s="5"/>
      <c r="F315" s="5"/>
    </row>
    <row r="316" spans="5:6" ht="15.75" customHeight="1" x14ac:dyDescent="0.2">
      <c r="E316" s="5"/>
      <c r="F316" s="5"/>
    </row>
    <row r="317" spans="5:6" ht="15.75" customHeight="1" x14ac:dyDescent="0.2">
      <c r="E317" s="5"/>
      <c r="F317" s="5"/>
    </row>
    <row r="318" spans="5:6" ht="15.75" customHeight="1" x14ac:dyDescent="0.2">
      <c r="E318" s="5"/>
      <c r="F318" s="5"/>
    </row>
    <row r="319" spans="5:6" ht="15.75" customHeight="1" x14ac:dyDescent="0.2">
      <c r="E319" s="5"/>
      <c r="F319" s="5"/>
    </row>
    <row r="320" spans="5:6" ht="15.75" customHeight="1" x14ac:dyDescent="0.2">
      <c r="E320" s="5"/>
      <c r="F320" s="5"/>
    </row>
    <row r="321" spans="5:6" ht="15.75" customHeight="1" x14ac:dyDescent="0.2">
      <c r="E321" s="5"/>
      <c r="F321" s="5"/>
    </row>
    <row r="322" spans="5:6" ht="15.75" customHeight="1" x14ac:dyDescent="0.2">
      <c r="E322" s="5"/>
      <c r="F322" s="5"/>
    </row>
    <row r="323" spans="5:6" ht="15.75" customHeight="1" x14ac:dyDescent="0.2">
      <c r="E323" s="5"/>
      <c r="F323" s="5"/>
    </row>
    <row r="324" spans="5:6" ht="15.75" customHeight="1" x14ac:dyDescent="0.2">
      <c r="E324" s="5"/>
      <c r="F324" s="5"/>
    </row>
    <row r="325" spans="5:6" ht="15.75" customHeight="1" x14ac:dyDescent="0.2">
      <c r="E325" s="5"/>
      <c r="F325" s="5"/>
    </row>
    <row r="326" spans="5:6" ht="15.75" customHeight="1" x14ac:dyDescent="0.2">
      <c r="E326" s="5"/>
      <c r="F326" s="5"/>
    </row>
    <row r="327" spans="5:6" ht="15.75" customHeight="1" x14ac:dyDescent="0.2">
      <c r="E327" s="5"/>
      <c r="F327" s="5"/>
    </row>
    <row r="328" spans="5:6" ht="15.75" customHeight="1" x14ac:dyDescent="0.2">
      <c r="E328" s="5"/>
      <c r="F328" s="5"/>
    </row>
    <row r="329" spans="5:6" ht="15.75" customHeight="1" x14ac:dyDescent="0.2">
      <c r="E329" s="5"/>
      <c r="F329" s="5"/>
    </row>
    <row r="330" spans="5:6" ht="15.75" customHeight="1" x14ac:dyDescent="0.2">
      <c r="E330" s="5"/>
      <c r="F330" s="5"/>
    </row>
    <row r="331" spans="5:6" ht="15.75" customHeight="1" x14ac:dyDescent="0.2">
      <c r="E331" s="5"/>
      <c r="F331" s="5"/>
    </row>
    <row r="332" spans="5:6" ht="15.75" customHeight="1" x14ac:dyDescent="0.2">
      <c r="E332" s="5"/>
      <c r="F332" s="5"/>
    </row>
    <row r="333" spans="5:6" ht="15.75" customHeight="1" x14ac:dyDescent="0.2">
      <c r="E333" s="5"/>
      <c r="F333" s="5"/>
    </row>
    <row r="334" spans="5:6" ht="15.75" customHeight="1" x14ac:dyDescent="0.2">
      <c r="E334" s="5"/>
      <c r="F334" s="5"/>
    </row>
    <row r="335" spans="5:6" ht="15.75" customHeight="1" x14ac:dyDescent="0.2">
      <c r="E335" s="5"/>
      <c r="F335" s="5"/>
    </row>
    <row r="336" spans="5:6" ht="15.75" customHeight="1" x14ac:dyDescent="0.2">
      <c r="E336" s="5"/>
      <c r="F336" s="5"/>
    </row>
    <row r="337" spans="5:6" ht="15.75" customHeight="1" x14ac:dyDescent="0.2">
      <c r="E337" s="5"/>
      <c r="F337" s="5"/>
    </row>
    <row r="338" spans="5:6" ht="15.75" customHeight="1" x14ac:dyDescent="0.2">
      <c r="E338" s="5"/>
      <c r="F338" s="5"/>
    </row>
    <row r="339" spans="5:6" ht="15.75" customHeight="1" x14ac:dyDescent="0.2">
      <c r="E339" s="5"/>
      <c r="F339" s="5"/>
    </row>
    <row r="340" spans="5:6" ht="15.75" customHeight="1" x14ac:dyDescent="0.2">
      <c r="E340" s="5"/>
      <c r="F340" s="5"/>
    </row>
    <row r="341" spans="5:6" ht="15.75" customHeight="1" x14ac:dyDescent="0.2">
      <c r="E341" s="5"/>
      <c r="F341" s="5"/>
    </row>
    <row r="342" spans="5:6" ht="15.75" customHeight="1" x14ac:dyDescent="0.2">
      <c r="E342" s="5"/>
      <c r="F342" s="5"/>
    </row>
    <row r="343" spans="5:6" ht="15.75" customHeight="1" x14ac:dyDescent="0.2">
      <c r="E343" s="5"/>
      <c r="F343" s="5"/>
    </row>
    <row r="344" spans="5:6" ht="15.75" customHeight="1" x14ac:dyDescent="0.2">
      <c r="E344" s="5"/>
      <c r="F344" s="5"/>
    </row>
    <row r="345" spans="5:6" ht="15.75" customHeight="1" x14ac:dyDescent="0.2">
      <c r="E345" s="5"/>
      <c r="F345" s="5"/>
    </row>
    <row r="346" spans="5:6" ht="15.75" customHeight="1" x14ac:dyDescent="0.2">
      <c r="E346" s="5"/>
      <c r="F346" s="5"/>
    </row>
    <row r="347" spans="5:6" ht="15.75" customHeight="1" x14ac:dyDescent="0.2">
      <c r="E347" s="5"/>
      <c r="F347" s="5"/>
    </row>
    <row r="348" spans="5:6" ht="15.75" customHeight="1" x14ac:dyDescent="0.2">
      <c r="E348" s="5"/>
      <c r="F348" s="5"/>
    </row>
    <row r="349" spans="5:6" ht="15.75" customHeight="1" x14ac:dyDescent="0.2">
      <c r="E349" s="5"/>
      <c r="F349" s="5"/>
    </row>
    <row r="350" spans="5:6" ht="15.75" customHeight="1" x14ac:dyDescent="0.2">
      <c r="E350" s="5"/>
      <c r="F350" s="5"/>
    </row>
    <row r="351" spans="5:6" ht="15.75" customHeight="1" x14ac:dyDescent="0.2">
      <c r="E351" s="5"/>
      <c r="F351" s="5"/>
    </row>
    <row r="352" spans="5:6" ht="15.75" customHeight="1" x14ac:dyDescent="0.2">
      <c r="E352" s="5"/>
      <c r="F352" s="5"/>
    </row>
    <row r="353" spans="5:6" ht="15.75" customHeight="1" x14ac:dyDescent="0.2">
      <c r="E353" s="5"/>
      <c r="F353" s="5"/>
    </row>
    <row r="354" spans="5:6" ht="15.75" customHeight="1" x14ac:dyDescent="0.2">
      <c r="E354" s="5"/>
      <c r="F354" s="5"/>
    </row>
    <row r="355" spans="5:6" ht="15.75" customHeight="1" x14ac:dyDescent="0.2">
      <c r="E355" s="5"/>
      <c r="F355" s="5"/>
    </row>
    <row r="356" spans="5:6" ht="15.75" customHeight="1" x14ac:dyDescent="0.2">
      <c r="E356" s="5"/>
      <c r="F356" s="5"/>
    </row>
    <row r="357" spans="5:6" ht="15.75" customHeight="1" x14ac:dyDescent="0.2">
      <c r="E357" s="5"/>
      <c r="F357" s="5"/>
    </row>
    <row r="358" spans="5:6" ht="15.75" customHeight="1" x14ac:dyDescent="0.2">
      <c r="E358" s="5"/>
      <c r="F358" s="5"/>
    </row>
    <row r="359" spans="5:6" ht="15.75" customHeight="1" x14ac:dyDescent="0.2">
      <c r="E359" s="5"/>
      <c r="F359" s="5"/>
    </row>
    <row r="360" spans="5:6" ht="15.75" customHeight="1" x14ac:dyDescent="0.2">
      <c r="E360" s="5"/>
      <c r="F360" s="5"/>
    </row>
    <row r="361" spans="5:6" ht="15.75" customHeight="1" x14ac:dyDescent="0.2">
      <c r="E361" s="5"/>
      <c r="F361" s="5"/>
    </row>
    <row r="362" spans="5:6" ht="15.75" customHeight="1" x14ac:dyDescent="0.2">
      <c r="E362" s="5"/>
      <c r="F362" s="5"/>
    </row>
    <row r="363" spans="5:6" ht="15.75" customHeight="1" x14ac:dyDescent="0.2">
      <c r="E363" s="5"/>
      <c r="F363" s="5"/>
    </row>
    <row r="364" spans="5:6" ht="15.75" customHeight="1" x14ac:dyDescent="0.2">
      <c r="E364" s="5"/>
      <c r="F364" s="5"/>
    </row>
    <row r="365" spans="5:6" ht="15.75" customHeight="1" x14ac:dyDescent="0.2">
      <c r="E365" s="5"/>
      <c r="F365" s="5"/>
    </row>
    <row r="366" spans="5:6" ht="15.75" customHeight="1" x14ac:dyDescent="0.2">
      <c r="E366" s="5"/>
      <c r="F366" s="5"/>
    </row>
    <row r="367" spans="5:6" ht="15.75" customHeight="1" x14ac:dyDescent="0.2">
      <c r="E367" s="5"/>
      <c r="F367" s="5"/>
    </row>
    <row r="368" spans="5:6" ht="15.75" customHeight="1" x14ac:dyDescent="0.2">
      <c r="E368" s="5"/>
      <c r="F368" s="5"/>
    </row>
    <row r="369" spans="5:6" ht="15.75" customHeight="1" x14ac:dyDescent="0.2">
      <c r="E369" s="5"/>
      <c r="F369" s="5"/>
    </row>
    <row r="370" spans="5:6" ht="15.75" customHeight="1" x14ac:dyDescent="0.2">
      <c r="E370" s="5"/>
      <c r="F370" s="5"/>
    </row>
    <row r="371" spans="5:6" ht="15.75" customHeight="1" x14ac:dyDescent="0.2">
      <c r="E371" s="5"/>
      <c r="F371" s="5"/>
    </row>
    <row r="372" spans="5:6" ht="15.75" customHeight="1" x14ac:dyDescent="0.2">
      <c r="E372" s="5"/>
      <c r="F372" s="5"/>
    </row>
    <row r="373" spans="5:6" ht="15.75" customHeight="1" x14ac:dyDescent="0.2">
      <c r="E373" s="5"/>
      <c r="F373" s="5"/>
    </row>
    <row r="374" spans="5:6" ht="15.75" customHeight="1" x14ac:dyDescent="0.2">
      <c r="E374" s="5"/>
      <c r="F374" s="5"/>
    </row>
    <row r="375" spans="5:6" ht="15.75" customHeight="1" x14ac:dyDescent="0.2">
      <c r="E375" s="5"/>
      <c r="F375" s="5"/>
    </row>
    <row r="376" spans="5:6" ht="15.75" customHeight="1" x14ac:dyDescent="0.2">
      <c r="E376" s="5"/>
      <c r="F376" s="5"/>
    </row>
    <row r="377" spans="5:6" ht="15.75" customHeight="1" x14ac:dyDescent="0.2">
      <c r="E377" s="5"/>
      <c r="F377" s="5"/>
    </row>
    <row r="378" spans="5:6" ht="15.75" customHeight="1" x14ac:dyDescent="0.2">
      <c r="E378" s="5"/>
      <c r="F378" s="5"/>
    </row>
    <row r="379" spans="5:6" ht="15.75" customHeight="1" x14ac:dyDescent="0.2">
      <c r="E379" s="5"/>
      <c r="F379" s="5"/>
    </row>
    <row r="380" spans="5:6" ht="15.75" customHeight="1" x14ac:dyDescent="0.2">
      <c r="E380" s="5"/>
      <c r="F380" s="5"/>
    </row>
    <row r="381" spans="5:6" ht="15.75" customHeight="1" x14ac:dyDescent="0.2">
      <c r="E381" s="5"/>
      <c r="F381" s="5"/>
    </row>
    <row r="382" spans="5:6" ht="15.75" customHeight="1" x14ac:dyDescent="0.2">
      <c r="E382" s="5"/>
      <c r="F382" s="5"/>
    </row>
    <row r="383" spans="5:6" ht="15.75" customHeight="1" x14ac:dyDescent="0.2">
      <c r="E383" s="5"/>
      <c r="F383" s="5"/>
    </row>
    <row r="384" spans="5:6" ht="15.75" customHeight="1" x14ac:dyDescent="0.2">
      <c r="E384" s="5"/>
      <c r="F384" s="5"/>
    </row>
    <row r="385" spans="5:6" ht="15.75" customHeight="1" x14ac:dyDescent="0.2">
      <c r="E385" s="5"/>
      <c r="F385" s="5"/>
    </row>
    <row r="386" spans="5:6" ht="15.75" customHeight="1" x14ac:dyDescent="0.2">
      <c r="E386" s="5"/>
      <c r="F386" s="5"/>
    </row>
    <row r="387" spans="5:6" ht="15.75" customHeight="1" x14ac:dyDescent="0.2">
      <c r="E387" s="5"/>
      <c r="F387" s="5"/>
    </row>
    <row r="388" spans="5:6" ht="15.75" customHeight="1" x14ac:dyDescent="0.2">
      <c r="E388" s="5"/>
      <c r="F388" s="5"/>
    </row>
    <row r="389" spans="5:6" ht="15.75" customHeight="1" x14ac:dyDescent="0.2">
      <c r="E389" s="5"/>
      <c r="F389" s="5"/>
    </row>
    <row r="390" spans="5:6" ht="15.75" customHeight="1" x14ac:dyDescent="0.2">
      <c r="E390" s="5"/>
      <c r="F390" s="5"/>
    </row>
    <row r="391" spans="5:6" ht="15.75" customHeight="1" x14ac:dyDescent="0.2">
      <c r="E391" s="5"/>
      <c r="F391" s="5"/>
    </row>
    <row r="392" spans="5:6" ht="15.75" customHeight="1" x14ac:dyDescent="0.2">
      <c r="E392" s="5"/>
      <c r="F392" s="5"/>
    </row>
    <row r="393" spans="5:6" ht="15.75" customHeight="1" x14ac:dyDescent="0.2">
      <c r="E393" s="5"/>
      <c r="F393" s="5"/>
    </row>
    <row r="394" spans="5:6" ht="15.75" customHeight="1" x14ac:dyDescent="0.2">
      <c r="E394" s="5"/>
      <c r="F394" s="5"/>
    </row>
    <row r="395" spans="5:6" ht="15.75" customHeight="1" x14ac:dyDescent="0.2">
      <c r="E395" s="5"/>
      <c r="F395" s="5"/>
    </row>
    <row r="396" spans="5:6" ht="15.75" customHeight="1" x14ac:dyDescent="0.2">
      <c r="E396" s="5"/>
      <c r="F396" s="5"/>
    </row>
    <row r="397" spans="5:6" ht="15.75" customHeight="1" x14ac:dyDescent="0.2">
      <c r="E397" s="5"/>
      <c r="F397" s="5"/>
    </row>
    <row r="398" spans="5:6" ht="15.75" customHeight="1" x14ac:dyDescent="0.2">
      <c r="E398" s="5"/>
      <c r="F398" s="5"/>
    </row>
    <row r="399" spans="5:6" ht="15.75" customHeight="1" x14ac:dyDescent="0.2">
      <c r="E399" s="5"/>
      <c r="F399" s="5"/>
    </row>
    <row r="400" spans="5:6" ht="15.75" customHeight="1" x14ac:dyDescent="0.2">
      <c r="E400" s="5"/>
      <c r="F400" s="5"/>
    </row>
    <row r="401" spans="5:6" ht="15.75" customHeight="1" x14ac:dyDescent="0.2">
      <c r="E401" s="5"/>
      <c r="F401" s="5"/>
    </row>
    <row r="402" spans="5:6" ht="15.75" customHeight="1" x14ac:dyDescent="0.2">
      <c r="E402" s="5"/>
      <c r="F402" s="5"/>
    </row>
    <row r="403" spans="5:6" ht="15.75" customHeight="1" x14ac:dyDescent="0.2">
      <c r="E403" s="5"/>
      <c r="F403" s="5"/>
    </row>
    <row r="404" spans="5:6" ht="15.75" customHeight="1" x14ac:dyDescent="0.2">
      <c r="E404" s="5"/>
      <c r="F404" s="5"/>
    </row>
    <row r="405" spans="5:6" ht="15.75" customHeight="1" x14ac:dyDescent="0.2">
      <c r="E405" s="5"/>
      <c r="F405" s="5"/>
    </row>
    <row r="406" spans="5:6" ht="15.75" customHeight="1" x14ac:dyDescent="0.2">
      <c r="E406" s="5"/>
      <c r="F406" s="5"/>
    </row>
    <row r="407" spans="5:6" ht="15.75" customHeight="1" x14ac:dyDescent="0.2">
      <c r="E407" s="5"/>
      <c r="F407" s="5"/>
    </row>
    <row r="408" spans="5:6" ht="15.75" customHeight="1" x14ac:dyDescent="0.2">
      <c r="E408" s="5"/>
      <c r="F408" s="5"/>
    </row>
    <row r="409" spans="5:6" ht="15.75" customHeight="1" x14ac:dyDescent="0.2">
      <c r="E409" s="5"/>
      <c r="F409" s="5"/>
    </row>
    <row r="410" spans="5:6" ht="15.75" customHeight="1" x14ac:dyDescent="0.2">
      <c r="E410" s="5"/>
      <c r="F410" s="5"/>
    </row>
    <row r="411" spans="5:6" ht="15.75" customHeight="1" x14ac:dyDescent="0.2">
      <c r="E411" s="5"/>
      <c r="F411" s="5"/>
    </row>
    <row r="412" spans="5:6" ht="15.75" customHeight="1" x14ac:dyDescent="0.2">
      <c r="E412" s="5"/>
      <c r="F412" s="5"/>
    </row>
    <row r="413" spans="5:6" ht="15.75" customHeight="1" x14ac:dyDescent="0.2">
      <c r="E413" s="5"/>
      <c r="F413" s="5"/>
    </row>
    <row r="414" spans="5:6" ht="15.75" customHeight="1" x14ac:dyDescent="0.2">
      <c r="E414" s="5"/>
      <c r="F414" s="5"/>
    </row>
    <row r="415" spans="5:6" ht="15.75" customHeight="1" x14ac:dyDescent="0.2">
      <c r="E415" s="5"/>
      <c r="F415" s="5"/>
    </row>
    <row r="416" spans="5:6" ht="15.75" customHeight="1" x14ac:dyDescent="0.2">
      <c r="E416" s="5"/>
      <c r="F416" s="5"/>
    </row>
    <row r="417" spans="5:6" ht="15.75" customHeight="1" x14ac:dyDescent="0.2">
      <c r="E417" s="5"/>
      <c r="F417" s="5"/>
    </row>
    <row r="418" spans="5:6" ht="15.75" customHeight="1" x14ac:dyDescent="0.2">
      <c r="E418" s="5"/>
      <c r="F418" s="5"/>
    </row>
    <row r="419" spans="5:6" ht="15.75" customHeight="1" x14ac:dyDescent="0.2">
      <c r="E419" s="5"/>
      <c r="F419" s="5"/>
    </row>
    <row r="420" spans="5:6" ht="15.75" customHeight="1" x14ac:dyDescent="0.2">
      <c r="E420" s="5"/>
      <c r="F420" s="5"/>
    </row>
    <row r="421" spans="5:6" ht="15.75" customHeight="1" x14ac:dyDescent="0.2">
      <c r="E421" s="5"/>
      <c r="F421" s="5"/>
    </row>
    <row r="422" spans="5:6" ht="15.75" customHeight="1" x14ac:dyDescent="0.2">
      <c r="E422" s="5"/>
      <c r="F422" s="5"/>
    </row>
    <row r="423" spans="5:6" ht="15.75" customHeight="1" x14ac:dyDescent="0.2">
      <c r="E423" s="5"/>
      <c r="F423" s="5"/>
    </row>
    <row r="424" spans="5:6" ht="15.75" customHeight="1" x14ac:dyDescent="0.2">
      <c r="E424" s="5"/>
      <c r="F424" s="5"/>
    </row>
    <row r="425" spans="5:6" ht="15.75" customHeight="1" x14ac:dyDescent="0.2">
      <c r="E425" s="5"/>
      <c r="F425" s="5"/>
    </row>
    <row r="426" spans="5:6" ht="15.75" customHeight="1" x14ac:dyDescent="0.2">
      <c r="E426" s="5"/>
      <c r="F426" s="5"/>
    </row>
    <row r="427" spans="5:6" ht="15.75" customHeight="1" x14ac:dyDescent="0.2">
      <c r="E427" s="5"/>
      <c r="F427" s="5"/>
    </row>
    <row r="428" spans="5:6" ht="15.75" customHeight="1" x14ac:dyDescent="0.2">
      <c r="E428" s="5"/>
      <c r="F428" s="5"/>
    </row>
    <row r="429" spans="5:6" ht="15.75" customHeight="1" x14ac:dyDescent="0.2">
      <c r="E429" s="5"/>
      <c r="F429" s="5"/>
    </row>
    <row r="430" spans="5:6" ht="15.75" customHeight="1" x14ac:dyDescent="0.2">
      <c r="E430" s="5"/>
      <c r="F430" s="5"/>
    </row>
    <row r="431" spans="5:6" ht="15.75" customHeight="1" x14ac:dyDescent="0.2">
      <c r="E431" s="5"/>
      <c r="F431" s="5"/>
    </row>
    <row r="432" spans="5:6" ht="15.75" customHeight="1" x14ac:dyDescent="0.2">
      <c r="E432" s="5"/>
      <c r="F432" s="5"/>
    </row>
    <row r="433" spans="5:6" ht="15.75" customHeight="1" x14ac:dyDescent="0.2">
      <c r="E433" s="5"/>
      <c r="F433" s="5"/>
    </row>
    <row r="434" spans="5:6" ht="15.75" customHeight="1" x14ac:dyDescent="0.2">
      <c r="E434" s="5"/>
      <c r="F434" s="5"/>
    </row>
    <row r="435" spans="5:6" ht="15.75" customHeight="1" x14ac:dyDescent="0.2">
      <c r="E435" s="5"/>
      <c r="F435" s="5"/>
    </row>
    <row r="436" spans="5:6" ht="15.75" customHeight="1" x14ac:dyDescent="0.2">
      <c r="E436" s="5"/>
      <c r="F436" s="5"/>
    </row>
    <row r="437" spans="5:6" ht="15.75" customHeight="1" x14ac:dyDescent="0.2">
      <c r="E437" s="5"/>
      <c r="F437" s="5"/>
    </row>
    <row r="438" spans="5:6" ht="15.75" customHeight="1" x14ac:dyDescent="0.2">
      <c r="E438" s="5"/>
      <c r="F438" s="5"/>
    </row>
    <row r="439" spans="5:6" ht="15.75" customHeight="1" x14ac:dyDescent="0.2">
      <c r="E439" s="5"/>
      <c r="F439" s="5"/>
    </row>
    <row r="440" spans="5:6" ht="15.75" customHeight="1" x14ac:dyDescent="0.2">
      <c r="E440" s="5"/>
      <c r="F440" s="5"/>
    </row>
    <row r="441" spans="5:6" ht="15.75" customHeight="1" x14ac:dyDescent="0.2">
      <c r="E441" s="5"/>
      <c r="F441" s="5"/>
    </row>
    <row r="442" spans="5:6" ht="15.75" customHeight="1" x14ac:dyDescent="0.2">
      <c r="E442" s="5"/>
      <c r="F442" s="5"/>
    </row>
    <row r="443" spans="5:6" ht="15.75" customHeight="1" x14ac:dyDescent="0.2">
      <c r="E443" s="5"/>
      <c r="F443" s="5"/>
    </row>
    <row r="444" spans="5:6" ht="15.75" customHeight="1" x14ac:dyDescent="0.2">
      <c r="E444" s="5"/>
      <c r="F444" s="5"/>
    </row>
    <row r="445" spans="5:6" ht="15.75" customHeight="1" x14ac:dyDescent="0.2">
      <c r="E445" s="5"/>
      <c r="F445" s="5"/>
    </row>
    <row r="446" spans="5:6" ht="15.75" customHeight="1" x14ac:dyDescent="0.2">
      <c r="E446" s="5"/>
      <c r="F446" s="5"/>
    </row>
    <row r="447" spans="5:6" ht="15.75" customHeight="1" x14ac:dyDescent="0.2">
      <c r="E447" s="5"/>
      <c r="F447" s="5"/>
    </row>
    <row r="448" spans="5:6" ht="15.75" customHeight="1" x14ac:dyDescent="0.2">
      <c r="E448" s="5"/>
      <c r="F448" s="5"/>
    </row>
    <row r="449" spans="5:6" ht="15.75" customHeight="1" x14ac:dyDescent="0.2">
      <c r="E449" s="5"/>
      <c r="F449" s="5"/>
    </row>
    <row r="450" spans="5:6" ht="15.75" customHeight="1" x14ac:dyDescent="0.2">
      <c r="E450" s="5"/>
      <c r="F450" s="5"/>
    </row>
    <row r="451" spans="5:6" ht="15.75" customHeight="1" x14ac:dyDescent="0.2">
      <c r="E451" s="5"/>
      <c r="F451" s="5"/>
    </row>
    <row r="452" spans="5:6" ht="15.75" customHeight="1" x14ac:dyDescent="0.2">
      <c r="E452" s="5"/>
      <c r="F452" s="5"/>
    </row>
    <row r="453" spans="5:6" ht="15.75" customHeight="1" x14ac:dyDescent="0.2">
      <c r="E453" s="5"/>
      <c r="F453" s="5"/>
    </row>
    <row r="454" spans="5:6" ht="15.75" customHeight="1" x14ac:dyDescent="0.2">
      <c r="E454" s="5"/>
      <c r="F454" s="5"/>
    </row>
    <row r="455" spans="5:6" ht="15.75" customHeight="1" x14ac:dyDescent="0.2">
      <c r="E455" s="5"/>
      <c r="F455" s="5"/>
    </row>
    <row r="456" spans="5:6" ht="15.75" customHeight="1" x14ac:dyDescent="0.2">
      <c r="E456" s="5"/>
      <c r="F456" s="5"/>
    </row>
    <row r="457" spans="5:6" ht="15.75" customHeight="1" x14ac:dyDescent="0.2">
      <c r="E457" s="5"/>
      <c r="F457" s="5"/>
    </row>
    <row r="458" spans="5:6" ht="15.75" customHeight="1" x14ac:dyDescent="0.2">
      <c r="E458" s="5"/>
      <c r="F458" s="5"/>
    </row>
    <row r="459" spans="5:6" ht="15.75" customHeight="1" x14ac:dyDescent="0.2">
      <c r="E459" s="5"/>
      <c r="F459" s="5"/>
    </row>
    <row r="460" spans="5:6" ht="15.75" customHeight="1" x14ac:dyDescent="0.2">
      <c r="E460" s="5"/>
      <c r="F460" s="5"/>
    </row>
    <row r="461" spans="5:6" ht="15.75" customHeight="1" x14ac:dyDescent="0.2">
      <c r="E461" s="5"/>
      <c r="F461" s="5"/>
    </row>
    <row r="462" spans="5:6" ht="15.75" customHeight="1" x14ac:dyDescent="0.2">
      <c r="E462" s="5"/>
      <c r="F462" s="5"/>
    </row>
    <row r="463" spans="5:6" ht="15.75" customHeight="1" x14ac:dyDescent="0.2">
      <c r="E463" s="5"/>
      <c r="F463" s="5"/>
    </row>
    <row r="464" spans="5:6" ht="15.75" customHeight="1" x14ac:dyDescent="0.2">
      <c r="E464" s="5"/>
      <c r="F464" s="5"/>
    </row>
    <row r="465" spans="5:6" ht="15.75" customHeight="1" x14ac:dyDescent="0.2">
      <c r="E465" s="5"/>
      <c r="F465" s="5"/>
    </row>
    <row r="466" spans="5:6" ht="15.75" customHeight="1" x14ac:dyDescent="0.2">
      <c r="E466" s="5"/>
      <c r="F466" s="5"/>
    </row>
    <row r="467" spans="5:6" ht="15.75" customHeight="1" x14ac:dyDescent="0.2">
      <c r="E467" s="5"/>
      <c r="F467" s="5"/>
    </row>
    <row r="468" spans="5:6" ht="15.75" customHeight="1" x14ac:dyDescent="0.2">
      <c r="E468" s="5"/>
      <c r="F468" s="5"/>
    </row>
    <row r="469" spans="5:6" ht="15.75" customHeight="1" x14ac:dyDescent="0.2">
      <c r="E469" s="5"/>
      <c r="F469" s="5"/>
    </row>
    <row r="470" spans="5:6" ht="15.75" customHeight="1" x14ac:dyDescent="0.2">
      <c r="E470" s="5"/>
      <c r="F470" s="5"/>
    </row>
    <row r="471" spans="5:6" ht="15.75" customHeight="1" x14ac:dyDescent="0.2">
      <c r="E471" s="5"/>
      <c r="F471" s="5"/>
    </row>
    <row r="472" spans="5:6" ht="15.75" customHeight="1" x14ac:dyDescent="0.2">
      <c r="E472" s="5"/>
      <c r="F472" s="5"/>
    </row>
    <row r="473" spans="5:6" ht="15.75" customHeight="1" x14ac:dyDescent="0.2">
      <c r="E473" s="5"/>
      <c r="F473" s="5"/>
    </row>
    <row r="474" spans="5:6" ht="15.75" customHeight="1" x14ac:dyDescent="0.2">
      <c r="E474" s="5"/>
      <c r="F474" s="5"/>
    </row>
    <row r="475" spans="5:6" ht="15.75" customHeight="1" x14ac:dyDescent="0.2">
      <c r="E475" s="5"/>
      <c r="F475" s="5"/>
    </row>
    <row r="476" spans="5:6" ht="15.75" customHeight="1" x14ac:dyDescent="0.2">
      <c r="E476" s="5"/>
      <c r="F476" s="5"/>
    </row>
    <row r="477" spans="5:6" ht="15.75" customHeight="1" x14ac:dyDescent="0.2">
      <c r="E477" s="5"/>
      <c r="F477" s="5"/>
    </row>
    <row r="478" spans="5:6" ht="15.75" customHeight="1" x14ac:dyDescent="0.2">
      <c r="E478" s="5"/>
      <c r="F478" s="5"/>
    </row>
    <row r="479" spans="5:6" ht="15.75" customHeight="1" x14ac:dyDescent="0.2">
      <c r="E479" s="5"/>
      <c r="F479" s="5"/>
    </row>
    <row r="480" spans="5:6" ht="15.75" customHeight="1" x14ac:dyDescent="0.2">
      <c r="E480" s="5"/>
      <c r="F480" s="5"/>
    </row>
    <row r="481" spans="5:6" ht="15.75" customHeight="1" x14ac:dyDescent="0.2">
      <c r="E481" s="5"/>
      <c r="F481" s="5"/>
    </row>
    <row r="482" spans="5:6" ht="15.75" customHeight="1" x14ac:dyDescent="0.2">
      <c r="E482" s="5"/>
      <c r="F482" s="5"/>
    </row>
    <row r="483" spans="5:6" ht="15.75" customHeight="1" x14ac:dyDescent="0.2">
      <c r="E483" s="5"/>
      <c r="F483" s="5"/>
    </row>
    <row r="484" spans="5:6" ht="15.75" customHeight="1" x14ac:dyDescent="0.2">
      <c r="E484" s="5"/>
      <c r="F484" s="5"/>
    </row>
    <row r="485" spans="5:6" ht="15.75" customHeight="1" x14ac:dyDescent="0.2">
      <c r="E485" s="5"/>
      <c r="F485" s="5"/>
    </row>
    <row r="486" spans="5:6" ht="15.75" customHeight="1" x14ac:dyDescent="0.2">
      <c r="E486" s="5"/>
      <c r="F486" s="5"/>
    </row>
    <row r="487" spans="5:6" ht="15.75" customHeight="1" x14ac:dyDescent="0.2">
      <c r="E487" s="5"/>
      <c r="F487" s="5"/>
    </row>
    <row r="488" spans="5:6" ht="15.75" customHeight="1" x14ac:dyDescent="0.2">
      <c r="E488" s="5"/>
      <c r="F488" s="5"/>
    </row>
    <row r="489" spans="5:6" ht="15.75" customHeight="1" x14ac:dyDescent="0.2">
      <c r="E489" s="5"/>
      <c r="F489" s="5"/>
    </row>
    <row r="490" spans="5:6" ht="15.75" customHeight="1" x14ac:dyDescent="0.2">
      <c r="E490" s="5"/>
      <c r="F490" s="5"/>
    </row>
    <row r="491" spans="5:6" ht="15.75" customHeight="1" x14ac:dyDescent="0.2">
      <c r="E491" s="5"/>
      <c r="F491" s="5"/>
    </row>
    <row r="492" spans="5:6" ht="15.75" customHeight="1" x14ac:dyDescent="0.2">
      <c r="E492" s="5"/>
      <c r="F492" s="5"/>
    </row>
    <row r="493" spans="5:6" ht="15.75" customHeight="1" x14ac:dyDescent="0.2">
      <c r="E493" s="5"/>
      <c r="F493" s="5"/>
    </row>
    <row r="494" spans="5:6" ht="15.75" customHeight="1" x14ac:dyDescent="0.2">
      <c r="E494" s="5"/>
      <c r="F494" s="5"/>
    </row>
    <row r="495" spans="5:6" ht="15.75" customHeight="1" x14ac:dyDescent="0.2">
      <c r="E495" s="5"/>
      <c r="F495" s="5"/>
    </row>
    <row r="496" spans="5:6" ht="15.75" customHeight="1" x14ac:dyDescent="0.2">
      <c r="E496" s="5"/>
      <c r="F496" s="5"/>
    </row>
    <row r="497" spans="5:6" ht="15.75" customHeight="1" x14ac:dyDescent="0.2">
      <c r="E497" s="5"/>
      <c r="F497" s="5"/>
    </row>
    <row r="498" spans="5:6" ht="15.75" customHeight="1" x14ac:dyDescent="0.2">
      <c r="E498" s="5"/>
      <c r="F498" s="5"/>
    </row>
    <row r="499" spans="5:6" ht="15.75" customHeight="1" x14ac:dyDescent="0.2">
      <c r="E499" s="5"/>
      <c r="F499" s="5"/>
    </row>
    <row r="500" spans="5:6" ht="15.75" customHeight="1" x14ac:dyDescent="0.2">
      <c r="E500" s="5"/>
      <c r="F500" s="5"/>
    </row>
    <row r="501" spans="5:6" ht="15.75" customHeight="1" x14ac:dyDescent="0.2">
      <c r="E501" s="5"/>
      <c r="F501" s="5"/>
    </row>
    <row r="502" spans="5:6" ht="15.75" customHeight="1" x14ac:dyDescent="0.2">
      <c r="E502" s="5"/>
      <c r="F502" s="5"/>
    </row>
    <row r="503" spans="5:6" ht="15.75" customHeight="1" x14ac:dyDescent="0.2">
      <c r="E503" s="5"/>
      <c r="F503" s="5"/>
    </row>
    <row r="504" spans="5:6" ht="15.75" customHeight="1" x14ac:dyDescent="0.2">
      <c r="E504" s="5"/>
      <c r="F504" s="5"/>
    </row>
    <row r="505" spans="5:6" ht="15.75" customHeight="1" x14ac:dyDescent="0.2">
      <c r="E505" s="5"/>
      <c r="F505" s="5"/>
    </row>
    <row r="506" spans="5:6" ht="15.75" customHeight="1" x14ac:dyDescent="0.2">
      <c r="E506" s="5"/>
      <c r="F506" s="5"/>
    </row>
    <row r="507" spans="5:6" ht="15.75" customHeight="1" x14ac:dyDescent="0.2">
      <c r="E507" s="5"/>
      <c r="F507" s="5"/>
    </row>
    <row r="508" spans="5:6" ht="15.75" customHeight="1" x14ac:dyDescent="0.2">
      <c r="E508" s="5"/>
      <c r="F508" s="5"/>
    </row>
    <row r="509" spans="5:6" ht="15.75" customHeight="1" x14ac:dyDescent="0.2">
      <c r="E509" s="5"/>
      <c r="F509" s="5"/>
    </row>
    <row r="510" spans="5:6" ht="15.75" customHeight="1" x14ac:dyDescent="0.2">
      <c r="E510" s="5"/>
      <c r="F510" s="5"/>
    </row>
    <row r="511" spans="5:6" ht="15.75" customHeight="1" x14ac:dyDescent="0.2">
      <c r="E511" s="5"/>
      <c r="F511" s="5"/>
    </row>
    <row r="512" spans="5:6" ht="15.75" customHeight="1" x14ac:dyDescent="0.2">
      <c r="E512" s="5"/>
      <c r="F512" s="5"/>
    </row>
    <row r="513" spans="5:6" ht="15.75" customHeight="1" x14ac:dyDescent="0.2">
      <c r="E513" s="5"/>
      <c r="F513" s="5"/>
    </row>
    <row r="514" spans="5:6" ht="15.75" customHeight="1" x14ac:dyDescent="0.2">
      <c r="E514" s="5"/>
      <c r="F514" s="5"/>
    </row>
    <row r="515" spans="5:6" ht="15.75" customHeight="1" x14ac:dyDescent="0.2">
      <c r="E515" s="5"/>
      <c r="F515" s="5"/>
    </row>
    <row r="516" spans="5:6" ht="15.75" customHeight="1" x14ac:dyDescent="0.2">
      <c r="E516" s="5"/>
      <c r="F516" s="5"/>
    </row>
    <row r="517" spans="5:6" ht="15.75" customHeight="1" x14ac:dyDescent="0.2">
      <c r="E517" s="5"/>
      <c r="F517" s="5"/>
    </row>
    <row r="518" spans="5:6" ht="15.75" customHeight="1" x14ac:dyDescent="0.2">
      <c r="E518" s="5"/>
      <c r="F518" s="5"/>
    </row>
    <row r="519" spans="5:6" ht="15.75" customHeight="1" x14ac:dyDescent="0.2">
      <c r="E519" s="5"/>
      <c r="F519" s="5"/>
    </row>
    <row r="520" spans="5:6" ht="15.75" customHeight="1" x14ac:dyDescent="0.2">
      <c r="E520" s="5"/>
      <c r="F520" s="5"/>
    </row>
    <row r="521" spans="5:6" ht="15.75" customHeight="1" x14ac:dyDescent="0.2">
      <c r="E521" s="5"/>
      <c r="F521" s="5"/>
    </row>
    <row r="522" spans="5:6" ht="15.75" customHeight="1" x14ac:dyDescent="0.2">
      <c r="E522" s="5"/>
      <c r="F522" s="5"/>
    </row>
    <row r="523" spans="5:6" ht="15.75" customHeight="1" x14ac:dyDescent="0.2">
      <c r="E523" s="5"/>
      <c r="F523" s="5"/>
    </row>
    <row r="524" spans="5:6" ht="15.75" customHeight="1" x14ac:dyDescent="0.2">
      <c r="E524" s="5"/>
      <c r="F524" s="5"/>
    </row>
    <row r="525" spans="5:6" ht="15.75" customHeight="1" x14ac:dyDescent="0.2">
      <c r="E525" s="5"/>
      <c r="F525" s="5"/>
    </row>
    <row r="526" spans="5:6" ht="15.75" customHeight="1" x14ac:dyDescent="0.2">
      <c r="E526" s="5"/>
      <c r="F526" s="5"/>
    </row>
    <row r="527" spans="5:6" ht="15.75" customHeight="1" x14ac:dyDescent="0.2">
      <c r="E527" s="5"/>
      <c r="F527" s="5"/>
    </row>
    <row r="528" spans="5:6" ht="15.75" customHeight="1" x14ac:dyDescent="0.2">
      <c r="E528" s="5"/>
      <c r="F528" s="5"/>
    </row>
    <row r="529" spans="5:6" ht="15.75" customHeight="1" x14ac:dyDescent="0.2">
      <c r="E529" s="5"/>
      <c r="F529" s="5"/>
    </row>
    <row r="530" spans="5:6" ht="15.75" customHeight="1" x14ac:dyDescent="0.2">
      <c r="E530" s="5"/>
      <c r="F530" s="5"/>
    </row>
    <row r="531" spans="5:6" ht="15.75" customHeight="1" x14ac:dyDescent="0.2">
      <c r="E531" s="5"/>
      <c r="F531" s="5"/>
    </row>
    <row r="532" spans="5:6" ht="15.75" customHeight="1" x14ac:dyDescent="0.2">
      <c r="E532" s="5"/>
      <c r="F532" s="5"/>
    </row>
    <row r="533" spans="5:6" ht="15.75" customHeight="1" x14ac:dyDescent="0.2">
      <c r="E533" s="5"/>
      <c r="F533" s="5"/>
    </row>
    <row r="534" spans="5:6" ht="15.75" customHeight="1" x14ac:dyDescent="0.2">
      <c r="E534" s="5"/>
      <c r="F534" s="5"/>
    </row>
    <row r="535" spans="5:6" ht="15.75" customHeight="1" x14ac:dyDescent="0.2">
      <c r="E535" s="5"/>
      <c r="F535" s="5"/>
    </row>
    <row r="536" spans="5:6" ht="15.75" customHeight="1" x14ac:dyDescent="0.2">
      <c r="E536" s="5"/>
      <c r="F536" s="5"/>
    </row>
    <row r="537" spans="5:6" ht="15.75" customHeight="1" x14ac:dyDescent="0.2">
      <c r="E537" s="5"/>
      <c r="F537" s="5"/>
    </row>
    <row r="538" spans="5:6" ht="15.75" customHeight="1" x14ac:dyDescent="0.2">
      <c r="E538" s="5"/>
      <c r="F538" s="5"/>
    </row>
    <row r="539" spans="5:6" ht="15.75" customHeight="1" x14ac:dyDescent="0.2">
      <c r="E539" s="5"/>
      <c r="F539" s="5"/>
    </row>
    <row r="540" spans="5:6" ht="15.75" customHeight="1" x14ac:dyDescent="0.2">
      <c r="E540" s="5"/>
      <c r="F540" s="5"/>
    </row>
    <row r="541" spans="5:6" ht="15.75" customHeight="1" x14ac:dyDescent="0.2">
      <c r="E541" s="5"/>
      <c r="F541" s="5"/>
    </row>
    <row r="542" spans="5:6" ht="15.75" customHeight="1" x14ac:dyDescent="0.2">
      <c r="E542" s="5"/>
      <c r="F542" s="5"/>
    </row>
    <row r="543" spans="5:6" ht="15.75" customHeight="1" x14ac:dyDescent="0.2">
      <c r="E543" s="5"/>
      <c r="F543" s="5"/>
    </row>
    <row r="544" spans="5:6" ht="15.75" customHeight="1" x14ac:dyDescent="0.2">
      <c r="E544" s="5"/>
      <c r="F544" s="5"/>
    </row>
    <row r="545" spans="5:6" ht="15.75" customHeight="1" x14ac:dyDescent="0.2">
      <c r="E545" s="5"/>
      <c r="F545" s="5"/>
    </row>
    <row r="546" spans="5:6" ht="15.75" customHeight="1" x14ac:dyDescent="0.2">
      <c r="E546" s="5"/>
      <c r="F546" s="5"/>
    </row>
    <row r="547" spans="5:6" ht="15.75" customHeight="1" x14ac:dyDescent="0.2">
      <c r="E547" s="5"/>
      <c r="F547" s="5"/>
    </row>
    <row r="548" spans="5:6" ht="15.75" customHeight="1" x14ac:dyDescent="0.2">
      <c r="E548" s="5"/>
      <c r="F548" s="5"/>
    </row>
    <row r="549" spans="5:6" ht="15.75" customHeight="1" x14ac:dyDescent="0.2">
      <c r="E549" s="5"/>
      <c r="F549" s="5"/>
    </row>
    <row r="550" spans="5:6" ht="15.75" customHeight="1" x14ac:dyDescent="0.2">
      <c r="E550" s="5"/>
      <c r="F550" s="5"/>
    </row>
    <row r="551" spans="5:6" ht="15.75" customHeight="1" x14ac:dyDescent="0.2">
      <c r="E551" s="5"/>
      <c r="F551" s="5"/>
    </row>
    <row r="552" spans="5:6" ht="15.75" customHeight="1" x14ac:dyDescent="0.2">
      <c r="E552" s="5"/>
      <c r="F552" s="5"/>
    </row>
    <row r="553" spans="5:6" ht="15.75" customHeight="1" x14ac:dyDescent="0.2">
      <c r="E553" s="5"/>
      <c r="F553" s="5"/>
    </row>
    <row r="554" spans="5:6" ht="15.75" customHeight="1" x14ac:dyDescent="0.2">
      <c r="E554" s="5"/>
      <c r="F554" s="5"/>
    </row>
    <row r="555" spans="5:6" ht="15.75" customHeight="1" x14ac:dyDescent="0.2">
      <c r="E555" s="5"/>
      <c r="F555" s="5"/>
    </row>
    <row r="556" spans="5:6" ht="15.75" customHeight="1" x14ac:dyDescent="0.2">
      <c r="E556" s="5"/>
      <c r="F556" s="5"/>
    </row>
    <row r="557" spans="5:6" ht="15.75" customHeight="1" x14ac:dyDescent="0.2">
      <c r="E557" s="5"/>
      <c r="F557" s="5"/>
    </row>
    <row r="558" spans="5:6" ht="15.75" customHeight="1" x14ac:dyDescent="0.2">
      <c r="E558" s="5"/>
      <c r="F558" s="5"/>
    </row>
    <row r="559" spans="5:6" ht="15.75" customHeight="1" x14ac:dyDescent="0.2">
      <c r="E559" s="5"/>
      <c r="F559" s="5"/>
    </row>
    <row r="560" spans="5:6" ht="15.75" customHeight="1" x14ac:dyDescent="0.2">
      <c r="E560" s="5"/>
      <c r="F560" s="5"/>
    </row>
    <row r="561" spans="5:6" ht="15.75" customHeight="1" x14ac:dyDescent="0.2">
      <c r="E561" s="5"/>
      <c r="F561" s="5"/>
    </row>
    <row r="562" spans="5:6" ht="15.75" customHeight="1" x14ac:dyDescent="0.2">
      <c r="E562" s="5"/>
      <c r="F562" s="5"/>
    </row>
    <row r="563" spans="5:6" ht="15.75" customHeight="1" x14ac:dyDescent="0.2">
      <c r="E563" s="5"/>
      <c r="F563" s="5"/>
    </row>
    <row r="564" spans="5:6" ht="15.75" customHeight="1" x14ac:dyDescent="0.2">
      <c r="E564" s="5"/>
      <c r="F564" s="5"/>
    </row>
    <row r="565" spans="5:6" ht="15.75" customHeight="1" x14ac:dyDescent="0.2">
      <c r="E565" s="5"/>
      <c r="F565" s="5"/>
    </row>
    <row r="566" spans="5:6" ht="15.75" customHeight="1" x14ac:dyDescent="0.2">
      <c r="E566" s="5"/>
      <c r="F566" s="5"/>
    </row>
    <row r="567" spans="5:6" ht="15.75" customHeight="1" x14ac:dyDescent="0.2">
      <c r="E567" s="5"/>
      <c r="F567" s="5"/>
    </row>
    <row r="568" spans="5:6" ht="15.75" customHeight="1" x14ac:dyDescent="0.2">
      <c r="E568" s="5"/>
      <c r="F568" s="5"/>
    </row>
    <row r="569" spans="5:6" ht="15.75" customHeight="1" x14ac:dyDescent="0.2">
      <c r="E569" s="5"/>
      <c r="F569" s="5"/>
    </row>
    <row r="570" spans="5:6" ht="15.75" customHeight="1" x14ac:dyDescent="0.2">
      <c r="E570" s="5"/>
      <c r="F570" s="5"/>
    </row>
    <row r="571" spans="5:6" ht="15.75" customHeight="1" x14ac:dyDescent="0.2">
      <c r="E571" s="5"/>
      <c r="F571" s="5"/>
    </row>
    <row r="572" spans="5:6" ht="15.75" customHeight="1" x14ac:dyDescent="0.2">
      <c r="E572" s="5"/>
      <c r="F572" s="5"/>
    </row>
    <row r="573" spans="5:6" ht="15.75" customHeight="1" x14ac:dyDescent="0.2">
      <c r="E573" s="5"/>
      <c r="F573" s="5"/>
    </row>
    <row r="574" spans="5:6" ht="15.75" customHeight="1" x14ac:dyDescent="0.2">
      <c r="E574" s="5"/>
      <c r="F574" s="5"/>
    </row>
    <row r="575" spans="5:6" ht="15.75" customHeight="1" x14ac:dyDescent="0.2">
      <c r="E575" s="5"/>
      <c r="F575" s="5"/>
    </row>
    <row r="576" spans="5:6" ht="15.75" customHeight="1" x14ac:dyDescent="0.2">
      <c r="E576" s="5"/>
      <c r="F576" s="5"/>
    </row>
    <row r="577" spans="5:6" ht="15.75" customHeight="1" x14ac:dyDescent="0.2">
      <c r="E577" s="5"/>
      <c r="F577" s="5"/>
    </row>
    <row r="578" spans="5:6" ht="15.75" customHeight="1" x14ac:dyDescent="0.2">
      <c r="E578" s="5"/>
      <c r="F578" s="5"/>
    </row>
    <row r="579" spans="5:6" ht="15.75" customHeight="1" x14ac:dyDescent="0.2">
      <c r="E579" s="5"/>
      <c r="F579" s="5"/>
    </row>
    <row r="580" spans="5:6" ht="15.75" customHeight="1" x14ac:dyDescent="0.2">
      <c r="E580" s="5"/>
      <c r="F580" s="5"/>
    </row>
    <row r="581" spans="5:6" ht="15.75" customHeight="1" x14ac:dyDescent="0.2">
      <c r="E581" s="5"/>
      <c r="F581" s="5"/>
    </row>
    <row r="582" spans="5:6" ht="15.75" customHeight="1" x14ac:dyDescent="0.2">
      <c r="E582" s="5"/>
      <c r="F582" s="5"/>
    </row>
    <row r="583" spans="5:6" ht="15.75" customHeight="1" x14ac:dyDescent="0.2">
      <c r="E583" s="5"/>
      <c r="F583" s="5"/>
    </row>
    <row r="584" spans="5:6" ht="15.75" customHeight="1" x14ac:dyDescent="0.2">
      <c r="E584" s="5"/>
      <c r="F584" s="5"/>
    </row>
    <row r="585" spans="5:6" ht="15.75" customHeight="1" x14ac:dyDescent="0.2">
      <c r="E585" s="5"/>
      <c r="F585" s="5"/>
    </row>
    <row r="586" spans="5:6" ht="15.75" customHeight="1" x14ac:dyDescent="0.2">
      <c r="E586" s="5"/>
      <c r="F586" s="5"/>
    </row>
    <row r="587" spans="5:6" ht="15.75" customHeight="1" x14ac:dyDescent="0.2">
      <c r="E587" s="5"/>
      <c r="F587" s="5"/>
    </row>
    <row r="588" spans="5:6" ht="15.75" customHeight="1" x14ac:dyDescent="0.2">
      <c r="E588" s="5"/>
      <c r="F588" s="5"/>
    </row>
    <row r="589" spans="5:6" ht="15.75" customHeight="1" x14ac:dyDescent="0.2">
      <c r="E589" s="5"/>
      <c r="F589" s="5"/>
    </row>
    <row r="590" spans="5:6" ht="15.75" customHeight="1" x14ac:dyDescent="0.2">
      <c r="E590" s="5"/>
      <c r="F590" s="5"/>
    </row>
    <row r="591" spans="5:6" ht="15.75" customHeight="1" x14ac:dyDescent="0.2">
      <c r="E591" s="5"/>
      <c r="F591" s="5"/>
    </row>
    <row r="592" spans="5:6" ht="15.75" customHeight="1" x14ac:dyDescent="0.2">
      <c r="E592" s="5"/>
      <c r="F592" s="5"/>
    </row>
    <row r="593" spans="5:6" ht="15.75" customHeight="1" x14ac:dyDescent="0.2">
      <c r="E593" s="5"/>
      <c r="F593" s="5"/>
    </row>
    <row r="594" spans="5:6" ht="15.75" customHeight="1" x14ac:dyDescent="0.2">
      <c r="E594" s="5"/>
      <c r="F594" s="5"/>
    </row>
    <row r="595" spans="5:6" ht="15.75" customHeight="1" x14ac:dyDescent="0.2">
      <c r="E595" s="5"/>
      <c r="F595" s="5"/>
    </row>
    <row r="596" spans="5:6" ht="15.75" customHeight="1" x14ac:dyDescent="0.2">
      <c r="E596" s="5"/>
      <c r="F596" s="5"/>
    </row>
    <row r="597" spans="5:6" ht="15.75" customHeight="1" x14ac:dyDescent="0.2">
      <c r="E597" s="5"/>
      <c r="F597" s="5"/>
    </row>
    <row r="598" spans="5:6" ht="15.75" customHeight="1" x14ac:dyDescent="0.2">
      <c r="E598" s="5"/>
      <c r="F598" s="5"/>
    </row>
    <row r="599" spans="5:6" ht="15.75" customHeight="1" x14ac:dyDescent="0.2">
      <c r="E599" s="5"/>
      <c r="F599" s="5"/>
    </row>
    <row r="600" spans="5:6" ht="15.75" customHeight="1" x14ac:dyDescent="0.2">
      <c r="E600" s="5"/>
      <c r="F600" s="5"/>
    </row>
    <row r="601" spans="5:6" ht="15.75" customHeight="1" x14ac:dyDescent="0.2">
      <c r="E601" s="5"/>
      <c r="F601" s="5"/>
    </row>
    <row r="602" spans="5:6" ht="15.75" customHeight="1" x14ac:dyDescent="0.2">
      <c r="E602" s="5"/>
      <c r="F602" s="5"/>
    </row>
    <row r="603" spans="5:6" ht="15.75" customHeight="1" x14ac:dyDescent="0.2">
      <c r="E603" s="5"/>
      <c r="F603" s="5"/>
    </row>
    <row r="604" spans="5:6" ht="15.75" customHeight="1" x14ac:dyDescent="0.2">
      <c r="E604" s="5"/>
      <c r="F604" s="5"/>
    </row>
    <row r="605" spans="5:6" ht="15.75" customHeight="1" x14ac:dyDescent="0.2">
      <c r="E605" s="5"/>
      <c r="F605" s="5"/>
    </row>
    <row r="606" spans="5:6" ht="15.75" customHeight="1" x14ac:dyDescent="0.2">
      <c r="E606" s="5"/>
      <c r="F606" s="5"/>
    </row>
    <row r="607" spans="5:6" ht="15.75" customHeight="1" x14ac:dyDescent="0.2">
      <c r="E607" s="5"/>
      <c r="F607" s="5"/>
    </row>
    <row r="608" spans="5:6" ht="15.75" customHeight="1" x14ac:dyDescent="0.2">
      <c r="E608" s="5"/>
      <c r="F608" s="5"/>
    </row>
    <row r="609" spans="5:6" ht="15.75" customHeight="1" x14ac:dyDescent="0.2">
      <c r="E609" s="5"/>
      <c r="F609" s="5"/>
    </row>
    <row r="610" spans="5:6" ht="15.75" customHeight="1" x14ac:dyDescent="0.2">
      <c r="E610" s="5"/>
      <c r="F610" s="5"/>
    </row>
    <row r="611" spans="5:6" ht="15.75" customHeight="1" x14ac:dyDescent="0.2">
      <c r="E611" s="5"/>
      <c r="F611" s="5"/>
    </row>
    <row r="612" spans="5:6" ht="15.75" customHeight="1" x14ac:dyDescent="0.2">
      <c r="E612" s="5"/>
      <c r="F612" s="5"/>
    </row>
    <row r="613" spans="5:6" ht="15.75" customHeight="1" x14ac:dyDescent="0.2">
      <c r="E613" s="5"/>
      <c r="F613" s="5"/>
    </row>
    <row r="614" spans="5:6" ht="15.75" customHeight="1" x14ac:dyDescent="0.2">
      <c r="E614" s="5"/>
      <c r="F614" s="5"/>
    </row>
    <row r="615" spans="5:6" ht="15.75" customHeight="1" x14ac:dyDescent="0.2">
      <c r="E615" s="5"/>
      <c r="F615" s="5"/>
    </row>
    <row r="616" spans="5:6" ht="15.75" customHeight="1" x14ac:dyDescent="0.2">
      <c r="E616" s="5"/>
      <c r="F616" s="5"/>
    </row>
    <row r="617" spans="5:6" ht="15.75" customHeight="1" x14ac:dyDescent="0.2">
      <c r="E617" s="5"/>
      <c r="F617" s="5"/>
    </row>
    <row r="618" spans="5:6" ht="15.75" customHeight="1" x14ac:dyDescent="0.2">
      <c r="E618" s="5"/>
      <c r="F618" s="5"/>
    </row>
    <row r="619" spans="5:6" ht="15.75" customHeight="1" x14ac:dyDescent="0.2">
      <c r="E619" s="5"/>
      <c r="F619" s="5"/>
    </row>
    <row r="620" spans="5:6" ht="15.75" customHeight="1" x14ac:dyDescent="0.2">
      <c r="E620" s="5"/>
      <c r="F620" s="5"/>
    </row>
    <row r="621" spans="5:6" ht="15.75" customHeight="1" x14ac:dyDescent="0.2">
      <c r="E621" s="5"/>
      <c r="F621" s="5"/>
    </row>
    <row r="622" spans="5:6" ht="15.75" customHeight="1" x14ac:dyDescent="0.2">
      <c r="E622" s="5"/>
      <c r="F622" s="5"/>
    </row>
    <row r="623" spans="5:6" ht="15.75" customHeight="1" x14ac:dyDescent="0.2">
      <c r="E623" s="5"/>
      <c r="F623" s="5"/>
    </row>
    <row r="624" spans="5:6" ht="15.75" customHeight="1" x14ac:dyDescent="0.2">
      <c r="E624" s="5"/>
      <c r="F624" s="5"/>
    </row>
    <row r="625" spans="5:6" ht="15.75" customHeight="1" x14ac:dyDescent="0.2">
      <c r="E625" s="5"/>
      <c r="F625" s="5"/>
    </row>
    <row r="626" spans="5:6" ht="15.75" customHeight="1" x14ac:dyDescent="0.2">
      <c r="E626" s="5"/>
      <c r="F626" s="5"/>
    </row>
    <row r="627" spans="5:6" ht="15.75" customHeight="1" x14ac:dyDescent="0.2">
      <c r="E627" s="5"/>
      <c r="F627" s="5"/>
    </row>
    <row r="628" spans="5:6" ht="15.75" customHeight="1" x14ac:dyDescent="0.2">
      <c r="E628" s="5"/>
      <c r="F628" s="5"/>
    </row>
    <row r="629" spans="5:6" ht="15.75" customHeight="1" x14ac:dyDescent="0.2">
      <c r="E629" s="5"/>
      <c r="F629" s="5"/>
    </row>
    <row r="630" spans="5:6" ht="15.75" customHeight="1" x14ac:dyDescent="0.2">
      <c r="E630" s="5"/>
      <c r="F630" s="5"/>
    </row>
    <row r="631" spans="5:6" ht="15.75" customHeight="1" x14ac:dyDescent="0.2">
      <c r="E631" s="5"/>
      <c r="F631" s="5"/>
    </row>
    <row r="632" spans="5:6" ht="15.75" customHeight="1" x14ac:dyDescent="0.2">
      <c r="E632" s="5"/>
      <c r="F632" s="5"/>
    </row>
    <row r="633" spans="5:6" ht="15.75" customHeight="1" x14ac:dyDescent="0.2">
      <c r="E633" s="5"/>
      <c r="F633" s="5"/>
    </row>
    <row r="634" spans="5:6" ht="15.75" customHeight="1" x14ac:dyDescent="0.2">
      <c r="E634" s="5"/>
      <c r="F634" s="5"/>
    </row>
    <row r="635" spans="5:6" ht="15.75" customHeight="1" x14ac:dyDescent="0.2">
      <c r="E635" s="5"/>
      <c r="F635" s="5"/>
    </row>
    <row r="636" spans="5:6" ht="15.75" customHeight="1" x14ac:dyDescent="0.2">
      <c r="E636" s="5"/>
      <c r="F636" s="5"/>
    </row>
    <row r="637" spans="5:6" ht="15.75" customHeight="1" x14ac:dyDescent="0.2">
      <c r="E637" s="5"/>
      <c r="F637" s="5"/>
    </row>
    <row r="638" spans="5:6" ht="15.75" customHeight="1" x14ac:dyDescent="0.2">
      <c r="E638" s="5"/>
      <c r="F638" s="5"/>
    </row>
    <row r="639" spans="5:6" ht="15.75" customHeight="1" x14ac:dyDescent="0.2">
      <c r="E639" s="5"/>
      <c r="F639" s="5"/>
    </row>
    <row r="640" spans="5:6" ht="15.75" customHeight="1" x14ac:dyDescent="0.2">
      <c r="E640" s="5"/>
      <c r="F640" s="5"/>
    </row>
    <row r="641" spans="5:6" ht="15.75" customHeight="1" x14ac:dyDescent="0.2">
      <c r="E641" s="5"/>
      <c r="F641" s="5"/>
    </row>
    <row r="642" spans="5:6" ht="15.75" customHeight="1" x14ac:dyDescent="0.2">
      <c r="E642" s="5"/>
      <c r="F642" s="5"/>
    </row>
    <row r="643" spans="5:6" ht="15.75" customHeight="1" x14ac:dyDescent="0.2">
      <c r="E643" s="5"/>
      <c r="F643" s="5"/>
    </row>
    <row r="644" spans="5:6" ht="15.75" customHeight="1" x14ac:dyDescent="0.2">
      <c r="E644" s="5"/>
      <c r="F644" s="5"/>
    </row>
    <row r="645" spans="5:6" ht="15.75" customHeight="1" x14ac:dyDescent="0.2">
      <c r="E645" s="5"/>
      <c r="F645" s="5"/>
    </row>
    <row r="646" spans="5:6" ht="15.75" customHeight="1" x14ac:dyDescent="0.2">
      <c r="E646" s="5"/>
      <c r="F646" s="5"/>
    </row>
    <row r="647" spans="5:6" ht="15.75" customHeight="1" x14ac:dyDescent="0.2">
      <c r="E647" s="5"/>
      <c r="F647" s="5"/>
    </row>
    <row r="648" spans="5:6" ht="15.75" customHeight="1" x14ac:dyDescent="0.2">
      <c r="E648" s="5"/>
      <c r="F648" s="5"/>
    </row>
    <row r="649" spans="5:6" ht="15.75" customHeight="1" x14ac:dyDescent="0.2">
      <c r="E649" s="5"/>
      <c r="F649" s="5"/>
    </row>
    <row r="650" spans="5:6" ht="15.75" customHeight="1" x14ac:dyDescent="0.2">
      <c r="E650" s="5"/>
      <c r="F650" s="5"/>
    </row>
    <row r="651" spans="5:6" ht="15.75" customHeight="1" x14ac:dyDescent="0.2">
      <c r="E651" s="5"/>
      <c r="F651" s="5"/>
    </row>
    <row r="652" spans="5:6" ht="15.75" customHeight="1" x14ac:dyDescent="0.2">
      <c r="E652" s="5"/>
      <c r="F652" s="5"/>
    </row>
    <row r="653" spans="5:6" ht="15.75" customHeight="1" x14ac:dyDescent="0.2">
      <c r="E653" s="5"/>
      <c r="F653" s="5"/>
    </row>
    <row r="654" spans="5:6" ht="15.75" customHeight="1" x14ac:dyDescent="0.2">
      <c r="E654" s="5"/>
      <c r="F654" s="5"/>
    </row>
    <row r="655" spans="5:6" ht="15.75" customHeight="1" x14ac:dyDescent="0.2">
      <c r="E655" s="5"/>
      <c r="F655" s="5"/>
    </row>
    <row r="656" spans="5:6" ht="15.75" customHeight="1" x14ac:dyDescent="0.2">
      <c r="E656" s="5"/>
      <c r="F656" s="5"/>
    </row>
    <row r="657" spans="5:6" ht="15.75" customHeight="1" x14ac:dyDescent="0.2">
      <c r="E657" s="5"/>
      <c r="F657" s="5"/>
    </row>
    <row r="658" spans="5:6" ht="15.75" customHeight="1" x14ac:dyDescent="0.2">
      <c r="E658" s="5"/>
      <c r="F658" s="5"/>
    </row>
    <row r="659" spans="5:6" ht="15.75" customHeight="1" x14ac:dyDescent="0.2">
      <c r="E659" s="5"/>
      <c r="F659" s="5"/>
    </row>
    <row r="660" spans="5:6" ht="15.75" customHeight="1" x14ac:dyDescent="0.2">
      <c r="E660" s="5"/>
      <c r="F660" s="5"/>
    </row>
    <row r="661" spans="5:6" ht="15.75" customHeight="1" x14ac:dyDescent="0.2">
      <c r="E661" s="5"/>
      <c r="F661" s="5"/>
    </row>
    <row r="662" spans="5:6" ht="15.75" customHeight="1" x14ac:dyDescent="0.2">
      <c r="E662" s="5"/>
      <c r="F662" s="5"/>
    </row>
    <row r="663" spans="5:6" ht="15.75" customHeight="1" x14ac:dyDescent="0.2">
      <c r="E663" s="5"/>
      <c r="F663" s="5"/>
    </row>
    <row r="664" spans="5:6" ht="15.75" customHeight="1" x14ac:dyDescent="0.2">
      <c r="E664" s="5"/>
      <c r="F664" s="5"/>
    </row>
    <row r="665" spans="5:6" ht="15.75" customHeight="1" x14ac:dyDescent="0.2">
      <c r="E665" s="5"/>
      <c r="F665" s="5"/>
    </row>
    <row r="666" spans="5:6" ht="15.75" customHeight="1" x14ac:dyDescent="0.2">
      <c r="E666" s="5"/>
      <c r="F666" s="5"/>
    </row>
    <row r="667" spans="5:6" ht="15.75" customHeight="1" x14ac:dyDescent="0.2">
      <c r="E667" s="5"/>
      <c r="F667" s="5"/>
    </row>
    <row r="668" spans="5:6" ht="15.75" customHeight="1" x14ac:dyDescent="0.2">
      <c r="E668" s="5"/>
      <c r="F668" s="5"/>
    </row>
    <row r="669" spans="5:6" ht="15.75" customHeight="1" x14ac:dyDescent="0.2">
      <c r="E669" s="5"/>
      <c r="F669" s="5"/>
    </row>
    <row r="670" spans="5:6" ht="15.75" customHeight="1" x14ac:dyDescent="0.2">
      <c r="E670" s="5"/>
      <c r="F670" s="5"/>
    </row>
    <row r="671" spans="5:6" ht="15.75" customHeight="1" x14ac:dyDescent="0.2">
      <c r="E671" s="5"/>
      <c r="F671" s="5"/>
    </row>
    <row r="672" spans="5:6" ht="15.75" customHeight="1" x14ac:dyDescent="0.2">
      <c r="E672" s="5"/>
      <c r="F672" s="5"/>
    </row>
    <row r="673" spans="5:6" ht="15.75" customHeight="1" x14ac:dyDescent="0.2">
      <c r="E673" s="5"/>
      <c r="F673" s="5"/>
    </row>
    <row r="674" spans="5:6" ht="15.75" customHeight="1" x14ac:dyDescent="0.2">
      <c r="E674" s="5"/>
      <c r="F674" s="5"/>
    </row>
    <row r="675" spans="5:6" ht="15.75" customHeight="1" x14ac:dyDescent="0.2">
      <c r="E675" s="5"/>
      <c r="F675" s="5"/>
    </row>
    <row r="676" spans="5:6" ht="15.75" customHeight="1" x14ac:dyDescent="0.2">
      <c r="E676" s="5"/>
      <c r="F676" s="5"/>
    </row>
    <row r="677" spans="5:6" ht="15.75" customHeight="1" x14ac:dyDescent="0.2">
      <c r="E677" s="5"/>
      <c r="F677" s="5"/>
    </row>
    <row r="678" spans="5:6" ht="15.75" customHeight="1" x14ac:dyDescent="0.2">
      <c r="E678" s="5"/>
      <c r="F678" s="5"/>
    </row>
    <row r="679" spans="5:6" ht="15.75" customHeight="1" x14ac:dyDescent="0.2">
      <c r="E679" s="5"/>
      <c r="F679" s="5"/>
    </row>
    <row r="680" spans="5:6" ht="15.75" customHeight="1" x14ac:dyDescent="0.2">
      <c r="E680" s="5"/>
      <c r="F680" s="5"/>
    </row>
    <row r="681" spans="5:6" ht="15.75" customHeight="1" x14ac:dyDescent="0.2">
      <c r="E681" s="5"/>
      <c r="F681" s="5"/>
    </row>
    <row r="682" spans="5:6" ht="15.75" customHeight="1" x14ac:dyDescent="0.2">
      <c r="E682" s="5"/>
      <c r="F682" s="5"/>
    </row>
    <row r="683" spans="5:6" ht="15.75" customHeight="1" x14ac:dyDescent="0.2">
      <c r="E683" s="5"/>
      <c r="F683" s="5"/>
    </row>
    <row r="684" spans="5:6" ht="15.75" customHeight="1" x14ac:dyDescent="0.2">
      <c r="E684" s="5"/>
      <c r="F684" s="5"/>
    </row>
    <row r="685" spans="5:6" ht="15.75" customHeight="1" x14ac:dyDescent="0.2">
      <c r="E685" s="5"/>
      <c r="F685" s="5"/>
    </row>
    <row r="686" spans="5:6" ht="15.75" customHeight="1" x14ac:dyDescent="0.2">
      <c r="E686" s="5"/>
      <c r="F686" s="5"/>
    </row>
    <row r="687" spans="5:6" ht="15.75" customHeight="1" x14ac:dyDescent="0.2">
      <c r="E687" s="5"/>
      <c r="F687" s="5"/>
    </row>
    <row r="688" spans="5:6" ht="15.75" customHeight="1" x14ac:dyDescent="0.2">
      <c r="E688" s="5"/>
      <c r="F688" s="5"/>
    </row>
    <row r="689" spans="5:6" ht="15.75" customHeight="1" x14ac:dyDescent="0.2">
      <c r="E689" s="5"/>
      <c r="F689" s="5"/>
    </row>
    <row r="690" spans="5:6" ht="15.75" customHeight="1" x14ac:dyDescent="0.2">
      <c r="E690" s="5"/>
      <c r="F690" s="5"/>
    </row>
    <row r="691" spans="5:6" ht="15.75" customHeight="1" x14ac:dyDescent="0.2">
      <c r="E691" s="5"/>
      <c r="F691" s="5"/>
    </row>
    <row r="692" spans="5:6" ht="15.75" customHeight="1" x14ac:dyDescent="0.2">
      <c r="E692" s="5"/>
      <c r="F692" s="5"/>
    </row>
    <row r="693" spans="5:6" ht="15.75" customHeight="1" x14ac:dyDescent="0.2">
      <c r="E693" s="5"/>
      <c r="F693" s="5"/>
    </row>
    <row r="694" spans="5:6" ht="15.75" customHeight="1" x14ac:dyDescent="0.2">
      <c r="E694" s="5"/>
      <c r="F694" s="5"/>
    </row>
    <row r="695" spans="5:6" ht="15.75" customHeight="1" x14ac:dyDescent="0.2">
      <c r="E695" s="5"/>
      <c r="F695" s="5"/>
    </row>
    <row r="696" spans="5:6" ht="15.75" customHeight="1" x14ac:dyDescent="0.2">
      <c r="E696" s="5"/>
      <c r="F696" s="5"/>
    </row>
    <row r="697" spans="5:6" ht="15.75" customHeight="1" x14ac:dyDescent="0.2">
      <c r="E697" s="5"/>
      <c r="F697" s="5"/>
    </row>
    <row r="698" spans="5:6" ht="15.75" customHeight="1" x14ac:dyDescent="0.2">
      <c r="E698" s="5"/>
      <c r="F698" s="5"/>
    </row>
    <row r="699" spans="5:6" ht="15.75" customHeight="1" x14ac:dyDescent="0.2">
      <c r="E699" s="5"/>
      <c r="F699" s="5"/>
    </row>
    <row r="700" spans="5:6" ht="15.75" customHeight="1" x14ac:dyDescent="0.2">
      <c r="E700" s="5"/>
      <c r="F700" s="5"/>
    </row>
    <row r="701" spans="5:6" ht="15.75" customHeight="1" x14ac:dyDescent="0.2">
      <c r="E701" s="5"/>
      <c r="F701" s="5"/>
    </row>
    <row r="702" spans="5:6" ht="15.75" customHeight="1" x14ac:dyDescent="0.2">
      <c r="E702" s="5"/>
      <c r="F702" s="5"/>
    </row>
    <row r="703" spans="5:6" ht="15.75" customHeight="1" x14ac:dyDescent="0.2">
      <c r="E703" s="5"/>
      <c r="F703" s="5"/>
    </row>
    <row r="704" spans="5:6" ht="15.75" customHeight="1" x14ac:dyDescent="0.2">
      <c r="E704" s="5"/>
      <c r="F704" s="5"/>
    </row>
    <row r="705" spans="5:6" ht="15.75" customHeight="1" x14ac:dyDescent="0.2">
      <c r="E705" s="5"/>
      <c r="F705" s="5"/>
    </row>
    <row r="706" spans="5:6" ht="15.75" customHeight="1" x14ac:dyDescent="0.2">
      <c r="E706" s="5"/>
      <c r="F706" s="5"/>
    </row>
    <row r="707" spans="5:6" ht="15.75" customHeight="1" x14ac:dyDescent="0.2">
      <c r="E707" s="5"/>
      <c r="F707" s="5"/>
    </row>
    <row r="708" spans="5:6" ht="15.75" customHeight="1" x14ac:dyDescent="0.2">
      <c r="E708" s="5"/>
      <c r="F708" s="5"/>
    </row>
    <row r="709" spans="5:6" ht="15.75" customHeight="1" x14ac:dyDescent="0.2">
      <c r="E709" s="5"/>
      <c r="F709" s="5"/>
    </row>
    <row r="710" spans="5:6" ht="15.75" customHeight="1" x14ac:dyDescent="0.2">
      <c r="E710" s="5"/>
      <c r="F710" s="5"/>
    </row>
    <row r="711" spans="5:6" ht="15.75" customHeight="1" x14ac:dyDescent="0.2">
      <c r="E711" s="5"/>
      <c r="F711" s="5"/>
    </row>
    <row r="712" spans="5:6" ht="15.75" customHeight="1" x14ac:dyDescent="0.2">
      <c r="E712" s="5"/>
      <c r="F712" s="5"/>
    </row>
    <row r="713" spans="5:6" ht="15.75" customHeight="1" x14ac:dyDescent="0.2">
      <c r="E713" s="5"/>
      <c r="F713" s="5"/>
    </row>
    <row r="714" spans="5:6" ht="15.75" customHeight="1" x14ac:dyDescent="0.2">
      <c r="E714" s="5"/>
      <c r="F714" s="5"/>
    </row>
    <row r="715" spans="5:6" ht="15.75" customHeight="1" x14ac:dyDescent="0.2">
      <c r="E715" s="5"/>
      <c r="F715" s="5"/>
    </row>
    <row r="716" spans="5:6" ht="15.75" customHeight="1" x14ac:dyDescent="0.2">
      <c r="E716" s="5"/>
      <c r="F716" s="5"/>
    </row>
    <row r="717" spans="5:6" ht="15.75" customHeight="1" x14ac:dyDescent="0.2">
      <c r="E717" s="5"/>
      <c r="F717" s="5"/>
    </row>
    <row r="718" spans="5:6" ht="15.75" customHeight="1" x14ac:dyDescent="0.2">
      <c r="E718" s="5"/>
      <c r="F718" s="5"/>
    </row>
    <row r="719" spans="5:6" ht="15.75" customHeight="1" x14ac:dyDescent="0.2">
      <c r="E719" s="5"/>
      <c r="F719" s="5"/>
    </row>
    <row r="720" spans="5:6" ht="15.75" customHeight="1" x14ac:dyDescent="0.2">
      <c r="E720" s="5"/>
      <c r="F720" s="5"/>
    </row>
    <row r="721" spans="5:6" ht="15.75" customHeight="1" x14ac:dyDescent="0.2">
      <c r="E721" s="5"/>
      <c r="F721" s="5"/>
    </row>
    <row r="722" spans="5:6" ht="15.75" customHeight="1" x14ac:dyDescent="0.2">
      <c r="E722" s="5"/>
      <c r="F722" s="5"/>
    </row>
    <row r="723" spans="5:6" ht="15.75" customHeight="1" x14ac:dyDescent="0.2">
      <c r="E723" s="5"/>
      <c r="F723" s="5"/>
    </row>
    <row r="724" spans="5:6" ht="15.75" customHeight="1" x14ac:dyDescent="0.2">
      <c r="E724" s="5"/>
      <c r="F724" s="5"/>
    </row>
    <row r="725" spans="5:6" ht="15.75" customHeight="1" x14ac:dyDescent="0.2">
      <c r="E725" s="5"/>
      <c r="F725" s="5"/>
    </row>
    <row r="726" spans="5:6" ht="15.75" customHeight="1" x14ac:dyDescent="0.2">
      <c r="E726" s="5"/>
      <c r="F726" s="5"/>
    </row>
    <row r="727" spans="5:6" ht="15.75" customHeight="1" x14ac:dyDescent="0.2">
      <c r="E727" s="5"/>
      <c r="F727" s="5"/>
    </row>
    <row r="728" spans="5:6" ht="15.75" customHeight="1" x14ac:dyDescent="0.2">
      <c r="E728" s="5"/>
      <c r="F728" s="5"/>
    </row>
    <row r="729" spans="5:6" ht="15.75" customHeight="1" x14ac:dyDescent="0.2">
      <c r="E729" s="5"/>
      <c r="F729" s="5"/>
    </row>
    <row r="730" spans="5:6" ht="15.75" customHeight="1" x14ac:dyDescent="0.2">
      <c r="E730" s="5"/>
      <c r="F730" s="5"/>
    </row>
    <row r="731" spans="5:6" ht="15.75" customHeight="1" x14ac:dyDescent="0.2">
      <c r="E731" s="5"/>
      <c r="F731" s="5"/>
    </row>
    <row r="732" spans="5:6" ht="15.75" customHeight="1" x14ac:dyDescent="0.2">
      <c r="E732" s="5"/>
      <c r="F732" s="5"/>
    </row>
    <row r="733" spans="5:6" ht="15.75" customHeight="1" x14ac:dyDescent="0.2">
      <c r="E733" s="5"/>
      <c r="F733" s="5"/>
    </row>
    <row r="734" spans="5:6" ht="15.75" customHeight="1" x14ac:dyDescent="0.2">
      <c r="E734" s="5"/>
      <c r="F734" s="5"/>
    </row>
    <row r="735" spans="5:6" ht="15.75" customHeight="1" x14ac:dyDescent="0.2">
      <c r="E735" s="5"/>
      <c r="F735" s="5"/>
    </row>
    <row r="736" spans="5:6" ht="15.75" customHeight="1" x14ac:dyDescent="0.2">
      <c r="E736" s="5"/>
      <c r="F736" s="5"/>
    </row>
    <row r="737" spans="5:6" ht="15.75" customHeight="1" x14ac:dyDescent="0.2">
      <c r="E737" s="5"/>
      <c r="F737" s="5"/>
    </row>
    <row r="738" spans="5:6" ht="15.75" customHeight="1" x14ac:dyDescent="0.2">
      <c r="E738" s="5"/>
      <c r="F738" s="5"/>
    </row>
    <row r="739" spans="5:6" ht="15.75" customHeight="1" x14ac:dyDescent="0.2">
      <c r="E739" s="5"/>
      <c r="F739" s="5"/>
    </row>
    <row r="740" spans="5:6" ht="15.75" customHeight="1" x14ac:dyDescent="0.2">
      <c r="E740" s="5"/>
      <c r="F740" s="5"/>
    </row>
    <row r="741" spans="5:6" ht="15.75" customHeight="1" x14ac:dyDescent="0.2">
      <c r="E741" s="5"/>
      <c r="F741" s="5"/>
    </row>
    <row r="742" spans="5:6" ht="15.75" customHeight="1" x14ac:dyDescent="0.2">
      <c r="E742" s="5"/>
      <c r="F742" s="5"/>
    </row>
    <row r="743" spans="5:6" ht="15.75" customHeight="1" x14ac:dyDescent="0.2">
      <c r="E743" s="5"/>
      <c r="F743" s="5"/>
    </row>
    <row r="744" spans="5:6" ht="15.75" customHeight="1" x14ac:dyDescent="0.2">
      <c r="E744" s="5"/>
      <c r="F744" s="5"/>
    </row>
    <row r="745" spans="5:6" ht="15.75" customHeight="1" x14ac:dyDescent="0.2">
      <c r="E745" s="5"/>
      <c r="F745" s="5"/>
    </row>
    <row r="746" spans="5:6" ht="15.75" customHeight="1" x14ac:dyDescent="0.2">
      <c r="E746" s="5"/>
      <c r="F746" s="5"/>
    </row>
    <row r="747" spans="5:6" ht="15.75" customHeight="1" x14ac:dyDescent="0.2">
      <c r="E747" s="5"/>
      <c r="F747" s="5"/>
    </row>
    <row r="748" spans="5:6" ht="15.75" customHeight="1" x14ac:dyDescent="0.2">
      <c r="E748" s="5"/>
      <c r="F748" s="5"/>
    </row>
    <row r="749" spans="5:6" ht="15.75" customHeight="1" x14ac:dyDescent="0.2">
      <c r="E749" s="5"/>
      <c r="F749" s="5"/>
    </row>
    <row r="750" spans="5:6" ht="15.75" customHeight="1" x14ac:dyDescent="0.2">
      <c r="E750" s="5"/>
      <c r="F750" s="5"/>
    </row>
    <row r="751" spans="5:6" ht="15.75" customHeight="1" x14ac:dyDescent="0.2">
      <c r="E751" s="5"/>
      <c r="F751" s="5"/>
    </row>
    <row r="752" spans="5:6" ht="15.75" customHeight="1" x14ac:dyDescent="0.2">
      <c r="E752" s="5"/>
      <c r="F752" s="5"/>
    </row>
    <row r="753" spans="5:6" ht="15.75" customHeight="1" x14ac:dyDescent="0.2">
      <c r="E753" s="5"/>
      <c r="F753" s="5"/>
    </row>
    <row r="754" spans="5:6" ht="15.75" customHeight="1" x14ac:dyDescent="0.2">
      <c r="E754" s="5"/>
      <c r="F754" s="5"/>
    </row>
    <row r="755" spans="5:6" ht="15.75" customHeight="1" x14ac:dyDescent="0.2">
      <c r="E755" s="5"/>
      <c r="F755" s="5"/>
    </row>
    <row r="756" spans="5:6" ht="15.75" customHeight="1" x14ac:dyDescent="0.2">
      <c r="E756" s="5"/>
      <c r="F756" s="5"/>
    </row>
    <row r="757" spans="5:6" ht="15.75" customHeight="1" x14ac:dyDescent="0.2">
      <c r="E757" s="5"/>
      <c r="F757" s="5"/>
    </row>
    <row r="758" spans="5:6" ht="15.75" customHeight="1" x14ac:dyDescent="0.2">
      <c r="E758" s="5"/>
      <c r="F758" s="5"/>
    </row>
    <row r="759" spans="5:6" ht="15.75" customHeight="1" x14ac:dyDescent="0.2">
      <c r="E759" s="5"/>
      <c r="F759" s="5"/>
    </row>
    <row r="760" spans="5:6" ht="15.75" customHeight="1" x14ac:dyDescent="0.2">
      <c r="E760" s="5"/>
      <c r="F760" s="5"/>
    </row>
    <row r="761" spans="5:6" ht="15.75" customHeight="1" x14ac:dyDescent="0.2">
      <c r="E761" s="5"/>
      <c r="F761" s="5"/>
    </row>
    <row r="762" spans="5:6" ht="15.75" customHeight="1" x14ac:dyDescent="0.2">
      <c r="E762" s="5"/>
      <c r="F762" s="5"/>
    </row>
    <row r="763" spans="5:6" ht="15.75" customHeight="1" x14ac:dyDescent="0.2">
      <c r="E763" s="5"/>
      <c r="F763" s="5"/>
    </row>
    <row r="764" spans="5:6" ht="15.75" customHeight="1" x14ac:dyDescent="0.2">
      <c r="E764" s="5"/>
      <c r="F764" s="5"/>
    </row>
    <row r="765" spans="5:6" ht="15.75" customHeight="1" x14ac:dyDescent="0.2">
      <c r="E765" s="5"/>
      <c r="F765" s="5"/>
    </row>
    <row r="766" spans="5:6" ht="15.75" customHeight="1" x14ac:dyDescent="0.2">
      <c r="E766" s="5"/>
      <c r="F766" s="5"/>
    </row>
    <row r="767" spans="5:6" ht="15.75" customHeight="1" x14ac:dyDescent="0.2">
      <c r="E767" s="5"/>
      <c r="F767" s="5"/>
    </row>
    <row r="768" spans="5:6" ht="15.75" customHeight="1" x14ac:dyDescent="0.2">
      <c r="E768" s="5"/>
      <c r="F768" s="5"/>
    </row>
    <row r="769" spans="5:6" ht="15.75" customHeight="1" x14ac:dyDescent="0.2">
      <c r="E769" s="5"/>
      <c r="F769" s="5"/>
    </row>
    <row r="770" spans="5:6" ht="15.75" customHeight="1" x14ac:dyDescent="0.2">
      <c r="E770" s="5"/>
      <c r="F770" s="5"/>
    </row>
    <row r="771" spans="5:6" ht="15.75" customHeight="1" x14ac:dyDescent="0.2">
      <c r="E771" s="5"/>
      <c r="F771" s="5"/>
    </row>
    <row r="772" spans="5:6" ht="15.75" customHeight="1" x14ac:dyDescent="0.2">
      <c r="E772" s="5"/>
      <c r="F772" s="5"/>
    </row>
    <row r="773" spans="5:6" ht="15.75" customHeight="1" x14ac:dyDescent="0.2">
      <c r="E773" s="5"/>
      <c r="F773" s="5"/>
    </row>
    <row r="774" spans="5:6" ht="15.75" customHeight="1" x14ac:dyDescent="0.2">
      <c r="E774" s="5"/>
      <c r="F774" s="5"/>
    </row>
    <row r="775" spans="5:6" ht="15.75" customHeight="1" x14ac:dyDescent="0.2">
      <c r="E775" s="5"/>
      <c r="F775" s="5"/>
    </row>
    <row r="776" spans="5:6" ht="15.75" customHeight="1" x14ac:dyDescent="0.2">
      <c r="E776" s="5"/>
      <c r="F776" s="5"/>
    </row>
    <row r="777" spans="5:6" ht="15.75" customHeight="1" x14ac:dyDescent="0.2">
      <c r="E777" s="5"/>
      <c r="F777" s="5"/>
    </row>
    <row r="778" spans="5:6" ht="15.75" customHeight="1" x14ac:dyDescent="0.2">
      <c r="E778" s="5"/>
      <c r="F778" s="5"/>
    </row>
    <row r="779" spans="5:6" ht="15.75" customHeight="1" x14ac:dyDescent="0.2">
      <c r="E779" s="5"/>
      <c r="F779" s="5"/>
    </row>
    <row r="780" spans="5:6" ht="15.75" customHeight="1" x14ac:dyDescent="0.2">
      <c r="E780" s="5"/>
      <c r="F780" s="5"/>
    </row>
    <row r="781" spans="5:6" ht="15.75" customHeight="1" x14ac:dyDescent="0.2">
      <c r="E781" s="5"/>
      <c r="F781" s="5"/>
    </row>
    <row r="782" spans="5:6" ht="15.75" customHeight="1" x14ac:dyDescent="0.2">
      <c r="E782" s="5"/>
      <c r="F782" s="5"/>
    </row>
    <row r="783" spans="5:6" ht="15.75" customHeight="1" x14ac:dyDescent="0.2">
      <c r="E783" s="5"/>
      <c r="F783" s="5"/>
    </row>
    <row r="784" spans="5:6" ht="15.75" customHeight="1" x14ac:dyDescent="0.2">
      <c r="E784" s="5"/>
      <c r="F784" s="5"/>
    </row>
    <row r="785" spans="5:6" ht="15.75" customHeight="1" x14ac:dyDescent="0.2">
      <c r="E785" s="5"/>
      <c r="F785" s="5"/>
    </row>
    <row r="786" spans="5:6" ht="15.75" customHeight="1" x14ac:dyDescent="0.2">
      <c r="E786" s="5"/>
      <c r="F786" s="5"/>
    </row>
    <row r="787" spans="5:6" ht="15.75" customHeight="1" x14ac:dyDescent="0.2">
      <c r="E787" s="5"/>
      <c r="F787" s="5"/>
    </row>
    <row r="788" spans="5:6" ht="15.75" customHeight="1" x14ac:dyDescent="0.2">
      <c r="E788" s="5"/>
      <c r="F788" s="5"/>
    </row>
    <row r="789" spans="5:6" ht="15.75" customHeight="1" x14ac:dyDescent="0.2">
      <c r="E789" s="5"/>
      <c r="F789" s="5"/>
    </row>
    <row r="790" spans="5:6" ht="15.75" customHeight="1" x14ac:dyDescent="0.2">
      <c r="E790" s="5"/>
      <c r="F790" s="5"/>
    </row>
    <row r="791" spans="5:6" ht="15.75" customHeight="1" x14ac:dyDescent="0.2">
      <c r="E791" s="5"/>
      <c r="F791" s="5"/>
    </row>
    <row r="792" spans="5:6" ht="15.75" customHeight="1" x14ac:dyDescent="0.2">
      <c r="E792" s="5"/>
      <c r="F792" s="5"/>
    </row>
    <row r="793" spans="5:6" ht="15.75" customHeight="1" x14ac:dyDescent="0.2">
      <c r="E793" s="5"/>
      <c r="F793" s="5"/>
    </row>
    <row r="794" spans="5:6" ht="15.75" customHeight="1" x14ac:dyDescent="0.2">
      <c r="E794" s="5"/>
      <c r="F794" s="5"/>
    </row>
    <row r="795" spans="5:6" ht="15.75" customHeight="1" x14ac:dyDescent="0.2">
      <c r="E795" s="5"/>
      <c r="F795" s="5"/>
    </row>
    <row r="796" spans="5:6" ht="15.75" customHeight="1" x14ac:dyDescent="0.2">
      <c r="E796" s="5"/>
      <c r="F796" s="5"/>
    </row>
    <row r="797" spans="5:6" ht="15.75" customHeight="1" x14ac:dyDescent="0.2">
      <c r="E797" s="5"/>
      <c r="F797" s="5"/>
    </row>
    <row r="798" spans="5:6" ht="15.75" customHeight="1" x14ac:dyDescent="0.2">
      <c r="E798" s="5"/>
      <c r="F798" s="5"/>
    </row>
    <row r="799" spans="5:6" ht="15.75" customHeight="1" x14ac:dyDescent="0.2">
      <c r="E799" s="5"/>
      <c r="F799" s="5"/>
    </row>
    <row r="800" spans="5:6" ht="15.75" customHeight="1" x14ac:dyDescent="0.2">
      <c r="E800" s="5"/>
      <c r="F800" s="5"/>
    </row>
    <row r="801" spans="5:6" ht="15.75" customHeight="1" x14ac:dyDescent="0.2">
      <c r="E801" s="5"/>
      <c r="F801" s="5"/>
    </row>
    <row r="802" spans="5:6" ht="15.75" customHeight="1" x14ac:dyDescent="0.2">
      <c r="E802" s="5"/>
      <c r="F802" s="5"/>
    </row>
    <row r="803" spans="5:6" ht="15.75" customHeight="1" x14ac:dyDescent="0.2">
      <c r="E803" s="5"/>
      <c r="F803" s="5"/>
    </row>
    <row r="804" spans="5:6" ht="15.75" customHeight="1" x14ac:dyDescent="0.2">
      <c r="E804" s="5"/>
      <c r="F804" s="5"/>
    </row>
    <row r="805" spans="5:6" ht="15.75" customHeight="1" x14ac:dyDescent="0.2">
      <c r="E805" s="5"/>
      <c r="F805" s="5"/>
    </row>
    <row r="806" spans="5:6" ht="15.75" customHeight="1" x14ac:dyDescent="0.2">
      <c r="E806" s="5"/>
      <c r="F806" s="5"/>
    </row>
    <row r="807" spans="5:6" ht="15.75" customHeight="1" x14ac:dyDescent="0.2">
      <c r="E807" s="5"/>
      <c r="F807" s="5"/>
    </row>
    <row r="808" spans="5:6" ht="15.75" customHeight="1" x14ac:dyDescent="0.2">
      <c r="E808" s="5"/>
      <c r="F808" s="5"/>
    </row>
    <row r="809" spans="5:6" ht="15.75" customHeight="1" x14ac:dyDescent="0.2">
      <c r="E809" s="5"/>
      <c r="F809" s="5"/>
    </row>
    <row r="810" spans="5:6" ht="15.75" customHeight="1" x14ac:dyDescent="0.2">
      <c r="E810" s="5"/>
      <c r="F810" s="5"/>
    </row>
    <row r="811" spans="5:6" ht="15.75" customHeight="1" x14ac:dyDescent="0.2">
      <c r="E811" s="5"/>
      <c r="F811" s="5"/>
    </row>
    <row r="812" spans="5:6" ht="15.75" customHeight="1" x14ac:dyDescent="0.2">
      <c r="E812" s="5"/>
      <c r="F812" s="5"/>
    </row>
    <row r="813" spans="5:6" ht="15.75" customHeight="1" x14ac:dyDescent="0.2">
      <c r="E813" s="5"/>
      <c r="F813" s="5"/>
    </row>
    <row r="814" spans="5:6" ht="15.75" customHeight="1" x14ac:dyDescent="0.2">
      <c r="E814" s="5"/>
      <c r="F814" s="5"/>
    </row>
    <row r="815" spans="5:6" ht="15.75" customHeight="1" x14ac:dyDescent="0.2">
      <c r="E815" s="5"/>
      <c r="F815" s="5"/>
    </row>
    <row r="816" spans="5:6" ht="15.75" customHeight="1" x14ac:dyDescent="0.2">
      <c r="E816" s="5"/>
      <c r="F816" s="5"/>
    </row>
    <row r="817" spans="5:6" ht="15.75" customHeight="1" x14ac:dyDescent="0.2">
      <c r="E817" s="5"/>
      <c r="F817" s="5"/>
    </row>
    <row r="818" spans="5:6" ht="15.75" customHeight="1" x14ac:dyDescent="0.2">
      <c r="E818" s="5"/>
      <c r="F818" s="5"/>
    </row>
    <row r="819" spans="5:6" ht="15.75" customHeight="1" x14ac:dyDescent="0.2">
      <c r="E819" s="5"/>
      <c r="F819" s="5"/>
    </row>
    <row r="820" spans="5:6" ht="15.75" customHeight="1" x14ac:dyDescent="0.2">
      <c r="E820" s="5"/>
      <c r="F820" s="5"/>
    </row>
    <row r="821" spans="5:6" ht="15.75" customHeight="1" x14ac:dyDescent="0.2">
      <c r="E821" s="5"/>
      <c r="F821" s="5"/>
    </row>
    <row r="822" spans="5:6" ht="15.75" customHeight="1" x14ac:dyDescent="0.2">
      <c r="E822" s="5"/>
      <c r="F822" s="5"/>
    </row>
    <row r="823" spans="5:6" ht="15.75" customHeight="1" x14ac:dyDescent="0.2">
      <c r="E823" s="5"/>
      <c r="F823" s="5"/>
    </row>
    <row r="824" spans="5:6" ht="15.75" customHeight="1" x14ac:dyDescent="0.2">
      <c r="E824" s="5"/>
      <c r="F824" s="5"/>
    </row>
    <row r="825" spans="5:6" ht="15.75" customHeight="1" x14ac:dyDescent="0.2">
      <c r="E825" s="5"/>
      <c r="F825" s="5"/>
    </row>
    <row r="826" spans="5:6" ht="15.75" customHeight="1" x14ac:dyDescent="0.2">
      <c r="E826" s="5"/>
      <c r="F826" s="5"/>
    </row>
    <row r="827" spans="5:6" ht="15.75" customHeight="1" x14ac:dyDescent="0.2">
      <c r="E827" s="5"/>
      <c r="F827" s="5"/>
    </row>
    <row r="828" spans="5:6" ht="15.75" customHeight="1" x14ac:dyDescent="0.2">
      <c r="E828" s="5"/>
      <c r="F828" s="5"/>
    </row>
    <row r="829" spans="5:6" ht="15.75" customHeight="1" x14ac:dyDescent="0.2">
      <c r="E829" s="5"/>
      <c r="F829" s="5"/>
    </row>
    <row r="830" spans="5:6" ht="15.75" customHeight="1" x14ac:dyDescent="0.2">
      <c r="E830" s="5"/>
      <c r="F830" s="5"/>
    </row>
    <row r="831" spans="5:6" ht="15.75" customHeight="1" x14ac:dyDescent="0.2">
      <c r="E831" s="5"/>
      <c r="F831" s="5"/>
    </row>
    <row r="832" spans="5:6" ht="15.75" customHeight="1" x14ac:dyDescent="0.2">
      <c r="E832" s="5"/>
      <c r="F832" s="5"/>
    </row>
    <row r="833" spans="5:6" ht="15.75" customHeight="1" x14ac:dyDescent="0.2">
      <c r="E833" s="5"/>
      <c r="F833" s="5"/>
    </row>
    <row r="834" spans="5:6" ht="15.75" customHeight="1" x14ac:dyDescent="0.2">
      <c r="E834" s="5"/>
      <c r="F834" s="5"/>
    </row>
    <row r="835" spans="5:6" ht="15.75" customHeight="1" x14ac:dyDescent="0.2">
      <c r="E835" s="5"/>
      <c r="F835" s="5"/>
    </row>
    <row r="836" spans="5:6" ht="15.75" customHeight="1" x14ac:dyDescent="0.2">
      <c r="E836" s="5"/>
      <c r="F836" s="5"/>
    </row>
    <row r="837" spans="5:6" ht="15.75" customHeight="1" x14ac:dyDescent="0.2">
      <c r="E837" s="5"/>
      <c r="F837" s="5"/>
    </row>
    <row r="838" spans="5:6" ht="15.75" customHeight="1" x14ac:dyDescent="0.2">
      <c r="E838" s="5"/>
      <c r="F838" s="5"/>
    </row>
    <row r="839" spans="5:6" ht="15.75" customHeight="1" x14ac:dyDescent="0.2">
      <c r="E839" s="5"/>
      <c r="F839" s="5"/>
    </row>
    <row r="840" spans="5:6" ht="15.75" customHeight="1" x14ac:dyDescent="0.2">
      <c r="E840" s="5"/>
      <c r="F840" s="5"/>
    </row>
    <row r="841" spans="5:6" ht="15.75" customHeight="1" x14ac:dyDescent="0.2">
      <c r="E841" s="5"/>
      <c r="F841" s="5"/>
    </row>
    <row r="842" spans="5:6" ht="15.75" customHeight="1" x14ac:dyDescent="0.2">
      <c r="E842" s="5"/>
      <c r="F842" s="5"/>
    </row>
    <row r="843" spans="5:6" ht="15.75" customHeight="1" x14ac:dyDescent="0.2">
      <c r="E843" s="5"/>
      <c r="F843" s="5"/>
    </row>
    <row r="844" spans="5:6" ht="15.75" customHeight="1" x14ac:dyDescent="0.2">
      <c r="E844" s="5"/>
      <c r="F844" s="5"/>
    </row>
    <row r="845" spans="5:6" ht="15.75" customHeight="1" x14ac:dyDescent="0.2">
      <c r="E845" s="5"/>
      <c r="F845" s="5"/>
    </row>
    <row r="846" spans="5:6" ht="15.75" customHeight="1" x14ac:dyDescent="0.2">
      <c r="E846" s="5"/>
      <c r="F846" s="5"/>
    </row>
    <row r="847" spans="5:6" ht="15.75" customHeight="1" x14ac:dyDescent="0.2">
      <c r="E847" s="5"/>
      <c r="F847" s="5"/>
    </row>
    <row r="848" spans="5:6" ht="15.75" customHeight="1" x14ac:dyDescent="0.2">
      <c r="E848" s="5"/>
      <c r="F848" s="5"/>
    </row>
    <row r="849" spans="5:6" ht="15.75" customHeight="1" x14ac:dyDescent="0.2">
      <c r="E849" s="5"/>
      <c r="F849" s="5"/>
    </row>
    <row r="850" spans="5:6" ht="15.75" customHeight="1" x14ac:dyDescent="0.2">
      <c r="E850" s="5"/>
      <c r="F850" s="5"/>
    </row>
    <row r="851" spans="5:6" ht="15.75" customHeight="1" x14ac:dyDescent="0.2">
      <c r="E851" s="5"/>
      <c r="F851" s="5"/>
    </row>
    <row r="852" spans="5:6" ht="15.75" customHeight="1" x14ac:dyDescent="0.2">
      <c r="E852" s="5"/>
      <c r="F852" s="5"/>
    </row>
    <row r="853" spans="5:6" ht="15.75" customHeight="1" x14ac:dyDescent="0.2">
      <c r="E853" s="5"/>
      <c r="F853" s="5"/>
    </row>
    <row r="854" spans="5:6" ht="15.75" customHeight="1" x14ac:dyDescent="0.2">
      <c r="E854" s="5"/>
      <c r="F854" s="5"/>
    </row>
    <row r="855" spans="5:6" ht="15.75" customHeight="1" x14ac:dyDescent="0.2">
      <c r="E855" s="5"/>
      <c r="F855" s="5"/>
    </row>
    <row r="856" spans="5:6" ht="15.75" customHeight="1" x14ac:dyDescent="0.2">
      <c r="E856" s="5"/>
      <c r="F856" s="5"/>
    </row>
    <row r="857" spans="5:6" ht="15.75" customHeight="1" x14ac:dyDescent="0.2">
      <c r="E857" s="5"/>
      <c r="F857" s="5"/>
    </row>
    <row r="858" spans="5:6" ht="15.75" customHeight="1" x14ac:dyDescent="0.2">
      <c r="E858" s="5"/>
      <c r="F858" s="5"/>
    </row>
    <row r="859" spans="5:6" ht="15.75" customHeight="1" x14ac:dyDescent="0.2">
      <c r="E859" s="5"/>
      <c r="F859" s="5"/>
    </row>
    <row r="860" spans="5:6" ht="15.75" customHeight="1" x14ac:dyDescent="0.2">
      <c r="E860" s="5"/>
      <c r="F860" s="5"/>
    </row>
    <row r="861" spans="5:6" ht="15.75" customHeight="1" x14ac:dyDescent="0.2">
      <c r="E861" s="5"/>
      <c r="F861" s="5"/>
    </row>
    <row r="862" spans="5:6" ht="15.75" customHeight="1" x14ac:dyDescent="0.2">
      <c r="E862" s="5"/>
      <c r="F862" s="5"/>
    </row>
    <row r="863" spans="5:6" ht="15.75" customHeight="1" x14ac:dyDescent="0.2">
      <c r="E863" s="5"/>
      <c r="F863" s="5"/>
    </row>
    <row r="864" spans="5:6" ht="15.75" customHeight="1" x14ac:dyDescent="0.2">
      <c r="E864" s="5"/>
      <c r="F864" s="5"/>
    </row>
    <row r="865" spans="5:6" ht="15.75" customHeight="1" x14ac:dyDescent="0.2">
      <c r="E865" s="5"/>
      <c r="F865" s="5"/>
    </row>
    <row r="866" spans="5:6" ht="15.75" customHeight="1" x14ac:dyDescent="0.2">
      <c r="E866" s="5"/>
      <c r="F866" s="5"/>
    </row>
    <row r="867" spans="5:6" ht="15.75" customHeight="1" x14ac:dyDescent="0.2">
      <c r="E867" s="5"/>
      <c r="F867" s="5"/>
    </row>
    <row r="868" spans="5:6" ht="15.75" customHeight="1" x14ac:dyDescent="0.2">
      <c r="E868" s="5"/>
      <c r="F868" s="5"/>
    </row>
    <row r="869" spans="5:6" ht="15.75" customHeight="1" x14ac:dyDescent="0.2">
      <c r="E869" s="5"/>
      <c r="F869" s="5"/>
    </row>
    <row r="870" spans="5:6" ht="15.75" customHeight="1" x14ac:dyDescent="0.2">
      <c r="E870" s="5"/>
      <c r="F870" s="5"/>
    </row>
    <row r="871" spans="5:6" ht="15.75" customHeight="1" x14ac:dyDescent="0.2">
      <c r="E871" s="5"/>
      <c r="F871" s="5"/>
    </row>
    <row r="872" spans="5:6" ht="15.75" customHeight="1" x14ac:dyDescent="0.2">
      <c r="E872" s="5"/>
      <c r="F872" s="5"/>
    </row>
    <row r="873" spans="5:6" ht="15.75" customHeight="1" x14ac:dyDescent="0.2">
      <c r="E873" s="5"/>
      <c r="F873" s="5"/>
    </row>
    <row r="874" spans="5:6" ht="15.75" customHeight="1" x14ac:dyDescent="0.2">
      <c r="E874" s="5"/>
      <c r="F874" s="5"/>
    </row>
    <row r="875" spans="5:6" ht="15.75" customHeight="1" x14ac:dyDescent="0.2">
      <c r="E875" s="5"/>
      <c r="F875" s="5"/>
    </row>
    <row r="876" spans="5:6" ht="15.75" customHeight="1" x14ac:dyDescent="0.2">
      <c r="E876" s="5"/>
      <c r="F876" s="5"/>
    </row>
    <row r="877" spans="5:6" ht="15.75" customHeight="1" x14ac:dyDescent="0.2">
      <c r="E877" s="5"/>
      <c r="F877" s="5"/>
    </row>
    <row r="878" spans="5:6" ht="15.75" customHeight="1" x14ac:dyDescent="0.2">
      <c r="E878" s="5"/>
      <c r="F878" s="5"/>
    </row>
    <row r="879" spans="5:6" ht="15.75" customHeight="1" x14ac:dyDescent="0.2">
      <c r="E879" s="5"/>
      <c r="F879" s="5"/>
    </row>
    <row r="880" spans="5:6" ht="15.75" customHeight="1" x14ac:dyDescent="0.2">
      <c r="E880" s="5"/>
      <c r="F880" s="5"/>
    </row>
    <row r="881" spans="5:6" ht="15.75" customHeight="1" x14ac:dyDescent="0.2">
      <c r="E881" s="5"/>
      <c r="F881" s="5"/>
    </row>
    <row r="882" spans="5:6" ht="15.75" customHeight="1" x14ac:dyDescent="0.2">
      <c r="E882" s="5"/>
      <c r="F882" s="5"/>
    </row>
    <row r="883" spans="5:6" ht="15.75" customHeight="1" x14ac:dyDescent="0.2">
      <c r="E883" s="5"/>
      <c r="F883" s="5"/>
    </row>
    <row r="884" spans="5:6" ht="15.75" customHeight="1" x14ac:dyDescent="0.2">
      <c r="E884" s="5"/>
      <c r="F884" s="5"/>
    </row>
    <row r="885" spans="5:6" ht="15.75" customHeight="1" x14ac:dyDescent="0.2">
      <c r="E885" s="5"/>
      <c r="F885" s="5"/>
    </row>
    <row r="886" spans="5:6" ht="15.75" customHeight="1" x14ac:dyDescent="0.2">
      <c r="E886" s="5"/>
      <c r="F886" s="5"/>
    </row>
    <row r="887" spans="5:6" ht="15.75" customHeight="1" x14ac:dyDescent="0.2">
      <c r="E887" s="5"/>
      <c r="F887" s="5"/>
    </row>
    <row r="888" spans="5:6" ht="15.75" customHeight="1" x14ac:dyDescent="0.2">
      <c r="E888" s="5"/>
      <c r="F888" s="5"/>
    </row>
    <row r="889" spans="5:6" ht="15.75" customHeight="1" x14ac:dyDescent="0.2">
      <c r="E889" s="5"/>
      <c r="F889" s="5"/>
    </row>
    <row r="890" spans="5:6" ht="15.75" customHeight="1" x14ac:dyDescent="0.2">
      <c r="E890" s="5"/>
      <c r="F890" s="5"/>
    </row>
    <row r="891" spans="5:6" ht="15.75" customHeight="1" x14ac:dyDescent="0.2">
      <c r="E891" s="5"/>
      <c r="F891" s="5"/>
    </row>
    <row r="892" spans="5:6" ht="15.75" customHeight="1" x14ac:dyDescent="0.2">
      <c r="E892" s="5"/>
      <c r="F892" s="5"/>
    </row>
    <row r="893" spans="5:6" ht="15.75" customHeight="1" x14ac:dyDescent="0.2">
      <c r="E893" s="5"/>
      <c r="F893" s="5"/>
    </row>
    <row r="894" spans="5:6" ht="15.75" customHeight="1" x14ac:dyDescent="0.2">
      <c r="E894" s="5"/>
      <c r="F894" s="5"/>
    </row>
    <row r="895" spans="5:6" ht="15.75" customHeight="1" x14ac:dyDescent="0.2">
      <c r="E895" s="5"/>
      <c r="F895" s="5"/>
    </row>
    <row r="896" spans="5:6" ht="15.75" customHeight="1" x14ac:dyDescent="0.2">
      <c r="E896" s="5"/>
      <c r="F896" s="5"/>
    </row>
    <row r="897" spans="5:6" ht="15.75" customHeight="1" x14ac:dyDescent="0.2">
      <c r="E897" s="5"/>
      <c r="F897" s="5"/>
    </row>
    <row r="898" spans="5:6" ht="15.75" customHeight="1" x14ac:dyDescent="0.2">
      <c r="E898" s="5"/>
      <c r="F898" s="5"/>
    </row>
    <row r="899" spans="5:6" ht="15.75" customHeight="1" x14ac:dyDescent="0.2">
      <c r="E899" s="5"/>
      <c r="F899" s="5"/>
    </row>
    <row r="900" spans="5:6" ht="15.75" customHeight="1" x14ac:dyDescent="0.2">
      <c r="E900" s="5"/>
      <c r="F900" s="5"/>
    </row>
    <row r="901" spans="5:6" ht="15.75" customHeight="1" x14ac:dyDescent="0.2">
      <c r="E901" s="5"/>
      <c r="F901" s="5"/>
    </row>
    <row r="902" spans="5:6" ht="15.75" customHeight="1" x14ac:dyDescent="0.2">
      <c r="E902" s="5"/>
      <c r="F902" s="5"/>
    </row>
    <row r="903" spans="5:6" ht="15.75" customHeight="1" x14ac:dyDescent="0.2">
      <c r="E903" s="5"/>
      <c r="F903" s="5"/>
    </row>
    <row r="904" spans="5:6" ht="15.75" customHeight="1" x14ac:dyDescent="0.2">
      <c r="E904" s="5"/>
      <c r="F904" s="5"/>
    </row>
    <row r="905" spans="5:6" ht="15.75" customHeight="1" x14ac:dyDescent="0.2">
      <c r="E905" s="5"/>
      <c r="F905" s="5"/>
    </row>
    <row r="906" spans="5:6" ht="15.75" customHeight="1" x14ac:dyDescent="0.2">
      <c r="E906" s="5"/>
      <c r="F906" s="5"/>
    </row>
    <row r="907" spans="5:6" ht="15.75" customHeight="1" x14ac:dyDescent="0.2">
      <c r="E907" s="5"/>
      <c r="F907" s="5"/>
    </row>
    <row r="908" spans="5:6" ht="15.75" customHeight="1" x14ac:dyDescent="0.2">
      <c r="E908" s="5"/>
      <c r="F908" s="5"/>
    </row>
    <row r="909" spans="5:6" ht="15.75" customHeight="1" x14ac:dyDescent="0.2">
      <c r="E909" s="5"/>
      <c r="F909" s="5"/>
    </row>
    <row r="910" spans="5:6" ht="15.75" customHeight="1" x14ac:dyDescent="0.2">
      <c r="E910" s="5"/>
      <c r="F910" s="5"/>
    </row>
    <row r="911" spans="5:6" ht="15.75" customHeight="1" x14ac:dyDescent="0.2">
      <c r="E911" s="5"/>
      <c r="F911" s="5"/>
    </row>
    <row r="912" spans="5:6" ht="15.75" customHeight="1" x14ac:dyDescent="0.2">
      <c r="E912" s="5"/>
      <c r="F912" s="5"/>
    </row>
    <row r="913" spans="5:6" ht="15.75" customHeight="1" x14ac:dyDescent="0.2">
      <c r="E913" s="5"/>
      <c r="F913" s="5"/>
    </row>
    <row r="914" spans="5:6" ht="15.75" customHeight="1" x14ac:dyDescent="0.2">
      <c r="E914" s="5"/>
      <c r="F914" s="5"/>
    </row>
    <row r="915" spans="5:6" ht="15.75" customHeight="1" x14ac:dyDescent="0.2">
      <c r="E915" s="5"/>
      <c r="F915" s="5"/>
    </row>
    <row r="916" spans="5:6" ht="15.75" customHeight="1" x14ac:dyDescent="0.2">
      <c r="E916" s="5"/>
      <c r="F916" s="5"/>
    </row>
    <row r="917" spans="5:6" ht="15.75" customHeight="1" x14ac:dyDescent="0.2">
      <c r="E917" s="5"/>
      <c r="F917" s="5"/>
    </row>
    <row r="918" spans="5:6" ht="15.75" customHeight="1" x14ac:dyDescent="0.2">
      <c r="E918" s="5"/>
      <c r="F918" s="5"/>
    </row>
    <row r="919" spans="5:6" ht="15.75" customHeight="1" x14ac:dyDescent="0.2">
      <c r="E919" s="5"/>
      <c r="F919" s="5"/>
    </row>
    <row r="920" spans="5:6" ht="15.75" customHeight="1" x14ac:dyDescent="0.2">
      <c r="E920" s="5"/>
      <c r="F920" s="5"/>
    </row>
    <row r="921" spans="5:6" ht="15.75" customHeight="1" x14ac:dyDescent="0.2">
      <c r="E921" s="5"/>
      <c r="F921" s="5"/>
    </row>
    <row r="922" spans="5:6" ht="15.75" customHeight="1" x14ac:dyDescent="0.2">
      <c r="E922" s="5"/>
      <c r="F922" s="5"/>
    </row>
    <row r="923" spans="5:6" ht="15.75" customHeight="1" x14ac:dyDescent="0.2">
      <c r="E923" s="5"/>
      <c r="F923" s="5"/>
    </row>
    <row r="924" spans="5:6" ht="15.75" customHeight="1" x14ac:dyDescent="0.2">
      <c r="E924" s="5"/>
      <c r="F924" s="5"/>
    </row>
    <row r="925" spans="5:6" ht="15.75" customHeight="1" x14ac:dyDescent="0.2">
      <c r="E925" s="5"/>
      <c r="F925" s="5"/>
    </row>
    <row r="926" spans="5:6" ht="15.75" customHeight="1" x14ac:dyDescent="0.2">
      <c r="E926" s="5"/>
      <c r="F926" s="5"/>
    </row>
    <row r="927" spans="5:6" ht="15.75" customHeight="1" x14ac:dyDescent="0.2">
      <c r="E927" s="5"/>
      <c r="F927" s="5"/>
    </row>
    <row r="928" spans="5:6" ht="15.75" customHeight="1" x14ac:dyDescent="0.2">
      <c r="E928" s="5"/>
      <c r="F928" s="5"/>
    </row>
    <row r="929" spans="5:6" ht="15.75" customHeight="1" x14ac:dyDescent="0.2">
      <c r="E929" s="5"/>
      <c r="F929" s="5"/>
    </row>
    <row r="930" spans="5:6" ht="15.75" customHeight="1" x14ac:dyDescent="0.2">
      <c r="E930" s="5"/>
      <c r="F930" s="5"/>
    </row>
    <row r="931" spans="5:6" ht="15.75" customHeight="1" x14ac:dyDescent="0.2">
      <c r="E931" s="5"/>
      <c r="F931" s="5"/>
    </row>
    <row r="932" spans="5:6" ht="15.75" customHeight="1" x14ac:dyDescent="0.2">
      <c r="E932" s="5"/>
      <c r="F932" s="5"/>
    </row>
    <row r="933" spans="5:6" ht="15.75" customHeight="1" x14ac:dyDescent="0.2">
      <c r="E933" s="5"/>
      <c r="F933" s="5"/>
    </row>
    <row r="934" spans="5:6" ht="15.75" customHeight="1" x14ac:dyDescent="0.2">
      <c r="E934" s="5"/>
      <c r="F934" s="5"/>
    </row>
    <row r="935" spans="5:6" ht="15.75" customHeight="1" x14ac:dyDescent="0.2">
      <c r="E935" s="5"/>
      <c r="F935" s="5"/>
    </row>
    <row r="936" spans="5:6" ht="15.75" customHeight="1" x14ac:dyDescent="0.2">
      <c r="E936" s="5"/>
      <c r="F936" s="5"/>
    </row>
    <row r="937" spans="5:6" ht="15.75" customHeight="1" x14ac:dyDescent="0.2">
      <c r="E937" s="5"/>
      <c r="F937" s="5"/>
    </row>
    <row r="938" spans="5:6" ht="15.75" customHeight="1" x14ac:dyDescent="0.2">
      <c r="E938" s="5"/>
      <c r="F938" s="5"/>
    </row>
    <row r="939" spans="5:6" ht="15.75" customHeight="1" x14ac:dyDescent="0.2">
      <c r="E939" s="5"/>
      <c r="F939" s="5"/>
    </row>
    <row r="940" spans="5:6" ht="15.75" customHeight="1" x14ac:dyDescent="0.2">
      <c r="E940" s="5"/>
      <c r="F940" s="5"/>
    </row>
    <row r="941" spans="5:6" ht="15.75" customHeight="1" x14ac:dyDescent="0.2">
      <c r="E941" s="5"/>
      <c r="F941" s="5"/>
    </row>
    <row r="942" spans="5:6" ht="15.75" customHeight="1" x14ac:dyDescent="0.2">
      <c r="E942" s="5"/>
      <c r="F942" s="5"/>
    </row>
    <row r="943" spans="5:6" ht="15.75" customHeight="1" x14ac:dyDescent="0.2">
      <c r="E943" s="5"/>
      <c r="F943" s="5"/>
    </row>
    <row r="944" spans="5:6" ht="15.75" customHeight="1" x14ac:dyDescent="0.2">
      <c r="E944" s="5"/>
      <c r="F944" s="5"/>
    </row>
    <row r="945" spans="5:6" ht="15.75" customHeight="1" x14ac:dyDescent="0.2">
      <c r="E945" s="5"/>
      <c r="F945" s="5"/>
    </row>
    <row r="946" spans="5:6" ht="15.75" customHeight="1" x14ac:dyDescent="0.2">
      <c r="E946" s="5"/>
      <c r="F946" s="5"/>
    </row>
    <row r="947" spans="5:6" ht="15.75" customHeight="1" x14ac:dyDescent="0.2">
      <c r="E947" s="5"/>
      <c r="F947" s="5"/>
    </row>
    <row r="948" spans="5:6" ht="15.75" customHeight="1" x14ac:dyDescent="0.2">
      <c r="E948" s="5"/>
      <c r="F948" s="5"/>
    </row>
    <row r="949" spans="5:6" ht="15.75" customHeight="1" x14ac:dyDescent="0.2">
      <c r="E949" s="5"/>
      <c r="F949" s="5"/>
    </row>
    <row r="950" spans="5:6" ht="15.75" customHeight="1" x14ac:dyDescent="0.2">
      <c r="E950" s="5"/>
      <c r="F950" s="5"/>
    </row>
    <row r="951" spans="5:6" ht="15.75" customHeight="1" x14ac:dyDescent="0.2">
      <c r="E951" s="5"/>
      <c r="F951" s="5"/>
    </row>
    <row r="952" spans="5:6" ht="15.75" customHeight="1" x14ac:dyDescent="0.2">
      <c r="E952" s="5"/>
      <c r="F952" s="5"/>
    </row>
    <row r="953" spans="5:6" ht="15.75" customHeight="1" x14ac:dyDescent="0.2">
      <c r="E953" s="5"/>
      <c r="F953" s="5"/>
    </row>
    <row r="954" spans="5:6" ht="15.75" customHeight="1" x14ac:dyDescent="0.2">
      <c r="E954" s="5"/>
      <c r="F954" s="5"/>
    </row>
    <row r="955" spans="5:6" ht="15.75" customHeight="1" x14ac:dyDescent="0.2">
      <c r="E955" s="5"/>
      <c r="F955" s="5"/>
    </row>
    <row r="956" spans="5:6" ht="15.75" customHeight="1" x14ac:dyDescent="0.2">
      <c r="E956" s="5"/>
      <c r="F956" s="5"/>
    </row>
    <row r="957" spans="5:6" ht="15.75" customHeight="1" x14ac:dyDescent="0.2">
      <c r="E957" s="5"/>
      <c r="F957" s="5"/>
    </row>
    <row r="958" spans="5:6" ht="15.75" customHeight="1" x14ac:dyDescent="0.2">
      <c r="E958" s="5"/>
      <c r="F958" s="5"/>
    </row>
    <row r="959" spans="5:6" ht="15.75" customHeight="1" x14ac:dyDescent="0.2">
      <c r="E959" s="5"/>
      <c r="F959" s="5"/>
    </row>
    <row r="960" spans="5:6" ht="15.75" customHeight="1" x14ac:dyDescent="0.2">
      <c r="E960" s="5"/>
      <c r="F960" s="5"/>
    </row>
    <row r="961" spans="5:6" ht="15.75" customHeight="1" x14ac:dyDescent="0.2">
      <c r="E961" s="5"/>
      <c r="F961" s="5"/>
    </row>
    <row r="962" spans="5:6" ht="15.75" customHeight="1" x14ac:dyDescent="0.2">
      <c r="E962" s="5"/>
      <c r="F962" s="5"/>
    </row>
    <row r="963" spans="5:6" ht="15.75" customHeight="1" x14ac:dyDescent="0.2">
      <c r="E963" s="5"/>
      <c r="F963" s="5"/>
    </row>
    <row r="964" spans="5:6" ht="15.75" customHeight="1" x14ac:dyDescent="0.2">
      <c r="E964" s="5"/>
      <c r="F964" s="5"/>
    </row>
    <row r="965" spans="5:6" ht="15.75" customHeight="1" x14ac:dyDescent="0.2">
      <c r="E965" s="5"/>
      <c r="F965" s="5"/>
    </row>
    <row r="966" spans="5:6" ht="15.75" customHeight="1" x14ac:dyDescent="0.2">
      <c r="E966" s="5"/>
      <c r="F966" s="5"/>
    </row>
    <row r="967" spans="5:6" ht="15.75" customHeight="1" x14ac:dyDescent="0.2">
      <c r="E967" s="5"/>
      <c r="F967" s="5"/>
    </row>
    <row r="968" spans="5:6" ht="15.75" customHeight="1" x14ac:dyDescent="0.2">
      <c r="E968" s="5"/>
      <c r="F968" s="5"/>
    </row>
    <row r="969" spans="5:6" ht="15.75" customHeight="1" x14ac:dyDescent="0.2">
      <c r="E969" s="5"/>
      <c r="F969" s="5"/>
    </row>
    <row r="970" spans="5:6" ht="15.75" customHeight="1" x14ac:dyDescent="0.2">
      <c r="E970" s="5"/>
      <c r="F970" s="5"/>
    </row>
    <row r="971" spans="5:6" ht="15.75" customHeight="1" x14ac:dyDescent="0.2">
      <c r="E971" s="5"/>
      <c r="F971" s="5"/>
    </row>
    <row r="972" spans="5:6" ht="15.75" customHeight="1" x14ac:dyDescent="0.2">
      <c r="E972" s="5"/>
      <c r="F972" s="5"/>
    </row>
    <row r="973" spans="5:6" ht="15.75" customHeight="1" x14ac:dyDescent="0.2">
      <c r="E973" s="5"/>
      <c r="F973" s="5"/>
    </row>
    <row r="974" spans="5:6" ht="15.75" customHeight="1" x14ac:dyDescent="0.2">
      <c r="E974" s="5"/>
      <c r="F974" s="5"/>
    </row>
    <row r="975" spans="5:6" ht="15.75" customHeight="1" x14ac:dyDescent="0.2">
      <c r="E975" s="5"/>
      <c r="F975" s="5"/>
    </row>
    <row r="976" spans="5:6" ht="15.75" customHeight="1" x14ac:dyDescent="0.2">
      <c r="E976" s="5"/>
      <c r="F976" s="5"/>
    </row>
    <row r="977" spans="5:6" ht="15.75" customHeight="1" x14ac:dyDescent="0.2">
      <c r="E977" s="5"/>
      <c r="F977" s="5"/>
    </row>
    <row r="978" spans="5:6" ht="15.75" customHeight="1" x14ac:dyDescent="0.2">
      <c r="E978" s="5"/>
      <c r="F978" s="5"/>
    </row>
    <row r="979" spans="5:6" ht="15.75" customHeight="1" x14ac:dyDescent="0.2">
      <c r="E979" s="5"/>
      <c r="F979" s="5"/>
    </row>
    <row r="980" spans="5:6" ht="15.75" customHeight="1" x14ac:dyDescent="0.2">
      <c r="E980" s="5"/>
      <c r="F980" s="5"/>
    </row>
    <row r="981" spans="5:6" ht="15.75" customHeight="1" x14ac:dyDescent="0.2">
      <c r="E981" s="5"/>
      <c r="F981" s="5"/>
    </row>
    <row r="982" spans="5:6" ht="15.75" customHeight="1" x14ac:dyDescent="0.2">
      <c r="E982" s="5"/>
      <c r="F982" s="5"/>
    </row>
    <row r="983" spans="5:6" ht="15.75" customHeight="1" x14ac:dyDescent="0.2">
      <c r="E983" s="5"/>
      <c r="F983" s="5"/>
    </row>
    <row r="984" spans="5:6" ht="15.75" customHeight="1" x14ac:dyDescent="0.2">
      <c r="E984" s="5"/>
      <c r="F984" s="5"/>
    </row>
    <row r="985" spans="5:6" ht="15.75" customHeight="1" x14ac:dyDescent="0.2">
      <c r="E985" s="5"/>
      <c r="F985" s="5"/>
    </row>
    <row r="986" spans="5:6" ht="15.75" customHeight="1" x14ac:dyDescent="0.2">
      <c r="E986" s="5"/>
      <c r="F986" s="5"/>
    </row>
    <row r="987" spans="5:6" ht="15.75" customHeight="1" x14ac:dyDescent="0.2">
      <c r="E987" s="5"/>
      <c r="F987" s="5"/>
    </row>
    <row r="988" spans="5:6" ht="15.75" customHeight="1" x14ac:dyDescent="0.2">
      <c r="E988" s="5"/>
      <c r="F988" s="5"/>
    </row>
    <row r="989" spans="5:6" ht="15.75" customHeight="1" x14ac:dyDescent="0.2">
      <c r="E989" s="5"/>
      <c r="F989" s="5"/>
    </row>
    <row r="990" spans="5:6" ht="15.75" customHeight="1" x14ac:dyDescent="0.2">
      <c r="E990" s="5"/>
      <c r="F990" s="5"/>
    </row>
    <row r="991" spans="5:6" ht="15.75" customHeight="1" x14ac:dyDescent="0.2">
      <c r="E991" s="5"/>
      <c r="F991" s="5"/>
    </row>
    <row r="992" spans="5:6" ht="15.75" customHeight="1" x14ac:dyDescent="0.2">
      <c r="E992" s="5"/>
      <c r="F992" s="5"/>
    </row>
    <row r="993" spans="5:6" ht="15.75" customHeight="1" x14ac:dyDescent="0.2">
      <c r="E993" s="5"/>
      <c r="F993" s="5"/>
    </row>
    <row r="994" spans="5:6" ht="15.75" customHeight="1" x14ac:dyDescent="0.2">
      <c r="E994" s="5"/>
      <c r="F994" s="5"/>
    </row>
    <row r="995" spans="5:6" ht="15.75" customHeight="1" x14ac:dyDescent="0.2">
      <c r="E995" s="5"/>
      <c r="F995" s="5"/>
    </row>
    <row r="996" spans="5:6" ht="15.75" customHeight="1" x14ac:dyDescent="0.2">
      <c r="E996" s="5"/>
      <c r="F996" s="5"/>
    </row>
    <row r="997" spans="5:6" ht="15.75" customHeight="1" x14ac:dyDescent="0.2">
      <c r="E997" s="5"/>
      <c r="F997" s="5"/>
    </row>
  </sheetData>
  <sheetProtection algorithmName="SHA-512" hashValue="D4bCjhNa8LArUevUJBXQbAzozdrhqQw4KlfHdNwB2LaEuXwtE8jgMu6JK9AzrpQtcWEdsEvvvpOS4WwpZgqGow==" saltValue="Ch2elIWwOns/2uQdBBIZFQ==" spinCount="100000" sheet="1" scenarios="1" formatCells="0" formatColumns="0" formatRows="0" insertColumns="0" insertRows="0" insertHyperlinks="0" sort="0" autoFilter="0" pivotTables="0"/>
  <mergeCells count="12">
    <mergeCell ref="A123:B123"/>
    <mergeCell ref="D161:D162"/>
    <mergeCell ref="K36:M36"/>
    <mergeCell ref="N38:N43"/>
    <mergeCell ref="D110:D112"/>
    <mergeCell ref="A117:A119"/>
    <mergeCell ref="A120:A122"/>
    <mergeCell ref="H56:H57"/>
    <mergeCell ref="E110:E111"/>
    <mergeCell ref="B36:D36"/>
    <mergeCell ref="E36:G36"/>
    <mergeCell ref="H36:J36"/>
  </mergeCells>
  <hyperlinks>
    <hyperlink ref="N44" r:id="rId1" location="_ad93_" xr:uid="{00000000-0004-0000-0200-000000000000}"/>
    <hyperlink ref="E50" r:id="rId2" xr:uid="{00000000-0004-0000-0200-000001000000}"/>
    <hyperlink ref="G50" r:id="rId3" xr:uid="{00000000-0004-0000-0200-000002000000}"/>
    <hyperlink ref="E51" r:id="rId4" location="_ad93_" xr:uid="{00000000-0004-0000-0200-000003000000}"/>
    <hyperlink ref="G51" r:id="rId5" location=":~:text=E508-,CarbonCloud,and%20on%2Dfarm%20refinement%20processes." xr:uid="{00000000-0004-0000-0200-000004000000}"/>
    <hyperlink ref="E52" r:id="rId6" xr:uid="{00000000-0004-0000-0200-000005000000}"/>
    <hyperlink ref="G52" r:id="rId7" xr:uid="{00000000-0004-0000-0200-000006000000}"/>
    <hyperlink ref="E53" r:id="rId8" location="_ad93_" xr:uid="{00000000-0004-0000-0200-000007000000}"/>
    <hyperlink ref="E54" r:id="rId9" location="_ad93_" xr:uid="{00000000-0004-0000-0200-000008000000}"/>
    <hyperlink ref="G54" r:id="rId10" xr:uid="{00000000-0004-0000-0200-000009000000}"/>
    <hyperlink ref="E55" r:id="rId11" xr:uid="{00000000-0004-0000-0200-00000A000000}"/>
    <hyperlink ref="E56" r:id="rId12" xr:uid="{00000000-0004-0000-0200-00000B000000}"/>
    <hyperlink ref="G56" r:id="rId13" xr:uid="{00000000-0004-0000-0200-00000C000000}"/>
    <hyperlink ref="E57" r:id="rId14" xr:uid="{00000000-0004-0000-0200-00000D000000}"/>
    <hyperlink ref="E58" r:id="rId15" location="toc7" xr:uid="{00000000-0004-0000-0200-00000E000000}"/>
    <hyperlink ref="E59" r:id="rId16" xr:uid="{00000000-0004-0000-0200-00000F000000}"/>
    <hyperlink ref="D81" r:id="rId17" xr:uid="{00000000-0004-0000-0200-000010000000}"/>
    <hyperlink ref="D82" r:id="rId18" xr:uid="{00000000-0004-0000-0200-000011000000}"/>
    <hyperlink ref="D83" r:id="rId19" xr:uid="{00000000-0004-0000-0200-000012000000}"/>
    <hyperlink ref="D84" r:id="rId20" xr:uid="{00000000-0004-0000-0200-000013000000}"/>
    <hyperlink ref="D110" r:id="rId21" xr:uid="{00000000-0004-0000-0200-000014000000}"/>
    <hyperlink ref="E141" r:id="rId22" xr:uid="{00000000-0004-0000-0200-000015000000}"/>
    <hyperlink ref="D161" r:id="rId23" xr:uid="{00000000-0004-0000-0200-000016000000}"/>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showGridLines="0" topLeftCell="A16" workbookViewId="0"/>
  </sheetViews>
  <sheetFormatPr defaultColWidth="12.5703125" defaultRowHeight="15" customHeight="1" x14ac:dyDescent="0.2"/>
  <cols>
    <col min="1" max="1" width="66" customWidth="1"/>
    <col min="2" max="2" width="150.85546875" customWidth="1"/>
    <col min="3" max="3" width="63.85546875" customWidth="1"/>
    <col min="4" max="4" width="34.140625" customWidth="1"/>
    <col min="5" max="5" width="50.42578125" customWidth="1"/>
    <col min="6" max="26" width="8.5703125" customWidth="1"/>
  </cols>
  <sheetData>
    <row r="1" spans="1:2" ht="12.75" customHeight="1" x14ac:dyDescent="0.2">
      <c r="A1" s="178" t="s">
        <v>49</v>
      </c>
      <c r="B1" s="33" t="s">
        <v>50</v>
      </c>
    </row>
    <row r="2" spans="1:2" ht="12.75" customHeight="1" x14ac:dyDescent="0.2">
      <c r="A2" s="34" t="s">
        <v>51</v>
      </c>
      <c r="B2" s="35" t="s">
        <v>52</v>
      </c>
    </row>
    <row r="3" spans="1:2" ht="12.75" customHeight="1" x14ac:dyDescent="0.2">
      <c r="A3" s="36" t="s">
        <v>53</v>
      </c>
      <c r="B3" s="37" t="s">
        <v>54</v>
      </c>
    </row>
    <row r="4" spans="1:2" ht="12.75" customHeight="1" x14ac:dyDescent="0.2">
      <c r="A4" s="34" t="s">
        <v>55</v>
      </c>
      <c r="B4" s="35" t="s">
        <v>56</v>
      </c>
    </row>
    <row r="5" spans="1:2" ht="12.75" customHeight="1" x14ac:dyDescent="0.2">
      <c r="A5" s="36" t="s">
        <v>57</v>
      </c>
      <c r="B5" s="37" t="s">
        <v>58</v>
      </c>
    </row>
    <row r="6" spans="1:2" ht="12.75" customHeight="1" x14ac:dyDescent="0.2">
      <c r="A6" s="34" t="s">
        <v>59</v>
      </c>
      <c r="B6" s="38" t="s">
        <v>60</v>
      </c>
    </row>
    <row r="7" spans="1:2" ht="12.75" customHeight="1" x14ac:dyDescent="0.2">
      <c r="A7" s="39" t="s">
        <v>61</v>
      </c>
      <c r="B7" s="40" t="s">
        <v>62</v>
      </c>
    </row>
    <row r="8" spans="1:2" ht="12.75" customHeight="1" x14ac:dyDescent="0.2">
      <c r="A8" s="41" t="s">
        <v>63</v>
      </c>
      <c r="B8" s="42" t="s">
        <v>64</v>
      </c>
    </row>
    <row r="9" spans="1:2" ht="12.75" customHeight="1" x14ac:dyDescent="0.2">
      <c r="A9" s="43" t="s">
        <v>65</v>
      </c>
      <c r="B9" s="40" t="s">
        <v>66</v>
      </c>
    </row>
    <row r="10" spans="1:2" ht="12.75" customHeight="1" x14ac:dyDescent="0.2">
      <c r="A10" s="44" t="s">
        <v>67</v>
      </c>
      <c r="B10" s="42" t="s">
        <v>68</v>
      </c>
    </row>
    <row r="11" spans="1:2" ht="12.75" customHeight="1" x14ac:dyDescent="0.2">
      <c r="A11" s="43" t="s">
        <v>69</v>
      </c>
      <c r="B11" s="40" t="s">
        <v>70</v>
      </c>
    </row>
    <row r="12" spans="1:2" ht="12.75" customHeight="1" x14ac:dyDescent="0.2">
      <c r="A12" s="44" t="s">
        <v>71</v>
      </c>
      <c r="B12" s="42" t="s">
        <v>64</v>
      </c>
    </row>
    <row r="13" spans="1:2" ht="12.75" customHeight="1" x14ac:dyDescent="0.2">
      <c r="A13" s="43" t="s">
        <v>72</v>
      </c>
      <c r="B13" s="40" t="s">
        <v>73</v>
      </c>
    </row>
    <row r="14" spans="1:2" ht="12.75" customHeight="1" x14ac:dyDescent="0.2">
      <c r="A14" s="44" t="s">
        <v>74</v>
      </c>
      <c r="B14" s="42" t="s">
        <v>75</v>
      </c>
    </row>
    <row r="15" spans="1:2" ht="58.5" customHeight="1" x14ac:dyDescent="0.2">
      <c r="A15" s="45" t="s">
        <v>76</v>
      </c>
      <c r="B15" s="46" t="s">
        <v>77</v>
      </c>
    </row>
    <row r="16" spans="1:2" ht="12.75" customHeight="1" x14ac:dyDescent="0.2">
      <c r="B16" s="5"/>
    </row>
    <row r="17" spans="2:2" ht="12.75" customHeight="1" x14ac:dyDescent="0.2">
      <c r="B17" s="5"/>
    </row>
    <row r="18" spans="2:2" ht="12.75" customHeight="1" x14ac:dyDescent="0.2">
      <c r="B18" s="5"/>
    </row>
    <row r="19" spans="2:2" ht="12.75" customHeight="1" x14ac:dyDescent="0.2">
      <c r="B19" s="5"/>
    </row>
    <row r="20" spans="2:2" ht="12.75" customHeight="1" x14ac:dyDescent="0.2">
      <c r="B20" s="5"/>
    </row>
    <row r="21" spans="2:2" ht="12.75" customHeight="1" x14ac:dyDescent="0.2">
      <c r="B21" s="5"/>
    </row>
    <row r="22" spans="2:2" ht="12.75" customHeight="1" x14ac:dyDescent="0.2">
      <c r="B22" s="5"/>
    </row>
    <row r="23" spans="2:2" ht="12.75" customHeight="1" x14ac:dyDescent="0.2">
      <c r="B23" s="5"/>
    </row>
    <row r="24" spans="2:2" ht="12.75" customHeight="1" x14ac:dyDescent="0.2">
      <c r="B24" s="5"/>
    </row>
    <row r="25" spans="2:2" ht="12.75" customHeight="1" x14ac:dyDescent="0.2">
      <c r="B25" s="5"/>
    </row>
    <row r="26" spans="2:2" ht="12.75" customHeight="1" x14ac:dyDescent="0.2">
      <c r="B26" s="5"/>
    </row>
    <row r="27" spans="2:2" ht="12.75" customHeight="1" x14ac:dyDescent="0.2">
      <c r="B27" s="5"/>
    </row>
    <row r="28" spans="2:2" ht="12.75" customHeight="1" x14ac:dyDescent="0.2">
      <c r="B28" s="5"/>
    </row>
    <row r="29" spans="2:2" ht="12.75" customHeight="1" x14ac:dyDescent="0.2">
      <c r="B29" s="5"/>
    </row>
    <row r="30" spans="2:2" ht="12.75" customHeight="1" x14ac:dyDescent="0.2">
      <c r="B30" s="5"/>
    </row>
    <row r="31" spans="2:2" ht="12.75" customHeight="1" x14ac:dyDescent="0.2">
      <c r="B31" s="5"/>
    </row>
    <row r="32" spans="2:2" ht="12.75" customHeight="1" x14ac:dyDescent="0.2">
      <c r="B32" s="5"/>
    </row>
    <row r="33" spans="2:2" ht="12.75" customHeight="1" x14ac:dyDescent="0.2">
      <c r="B33" s="5"/>
    </row>
    <row r="34" spans="2:2" ht="12.75" customHeight="1" x14ac:dyDescent="0.2">
      <c r="B34" s="5"/>
    </row>
    <row r="35" spans="2:2" ht="12.75" customHeight="1" x14ac:dyDescent="0.2">
      <c r="B35" s="5"/>
    </row>
    <row r="36" spans="2:2" ht="12.75" customHeight="1" x14ac:dyDescent="0.2">
      <c r="B36" s="5"/>
    </row>
    <row r="37" spans="2:2" ht="12.75" customHeight="1" x14ac:dyDescent="0.2">
      <c r="B37" s="5"/>
    </row>
    <row r="38" spans="2:2" ht="12.75" customHeight="1" x14ac:dyDescent="0.2">
      <c r="B38" s="5"/>
    </row>
    <row r="39" spans="2:2" ht="12.75" customHeight="1" x14ac:dyDescent="0.2">
      <c r="B39" s="5"/>
    </row>
    <row r="40" spans="2:2" ht="12.75" customHeight="1" x14ac:dyDescent="0.2">
      <c r="B40" s="5"/>
    </row>
    <row r="41" spans="2:2" ht="12.75" customHeight="1" x14ac:dyDescent="0.2">
      <c r="B41" s="5"/>
    </row>
    <row r="42" spans="2:2" ht="12.75" customHeight="1" x14ac:dyDescent="0.2">
      <c r="B42" s="5"/>
    </row>
    <row r="43" spans="2:2" ht="12.75" customHeight="1" x14ac:dyDescent="0.2">
      <c r="B43" s="5"/>
    </row>
    <row r="44" spans="2:2" ht="12.75" customHeight="1" x14ac:dyDescent="0.2">
      <c r="B44" s="5"/>
    </row>
    <row r="45" spans="2:2" ht="12.75" customHeight="1" x14ac:dyDescent="0.2">
      <c r="B45" s="5"/>
    </row>
    <row r="46" spans="2:2" ht="12.75" customHeight="1" x14ac:dyDescent="0.2">
      <c r="B46" s="5"/>
    </row>
    <row r="47" spans="2:2" ht="12.75" customHeight="1" x14ac:dyDescent="0.2">
      <c r="B47" s="5"/>
    </row>
    <row r="48" spans="2:2" ht="12.75" customHeight="1" x14ac:dyDescent="0.2">
      <c r="B48" s="5"/>
    </row>
    <row r="49" spans="2:2" ht="12.75" customHeight="1" x14ac:dyDescent="0.2">
      <c r="B49" s="5"/>
    </row>
    <row r="50" spans="2:2" ht="12.75" customHeight="1" x14ac:dyDescent="0.2">
      <c r="B50" s="5"/>
    </row>
    <row r="51" spans="2:2" ht="12.75" customHeight="1" x14ac:dyDescent="0.2">
      <c r="B51" s="5"/>
    </row>
    <row r="52" spans="2:2" ht="12.75" customHeight="1" x14ac:dyDescent="0.2">
      <c r="B52" s="5"/>
    </row>
    <row r="53" spans="2:2" ht="12.75" customHeight="1" x14ac:dyDescent="0.2">
      <c r="B53" s="5"/>
    </row>
    <row r="54" spans="2:2" ht="12.75" customHeight="1" x14ac:dyDescent="0.2">
      <c r="B54" s="5"/>
    </row>
    <row r="55" spans="2:2" ht="12.75" customHeight="1" x14ac:dyDescent="0.2">
      <c r="B55" s="5"/>
    </row>
    <row r="56" spans="2:2" ht="12.75" customHeight="1" x14ac:dyDescent="0.2">
      <c r="B56" s="5"/>
    </row>
    <row r="57" spans="2:2" ht="12.75" customHeight="1" x14ac:dyDescent="0.2">
      <c r="B57" s="5"/>
    </row>
    <row r="58" spans="2:2" ht="12.75" customHeight="1" x14ac:dyDescent="0.2">
      <c r="B58" s="5"/>
    </row>
    <row r="59" spans="2:2" ht="12.75" customHeight="1" x14ac:dyDescent="0.2">
      <c r="B59" s="5"/>
    </row>
    <row r="60" spans="2:2" ht="12.75" customHeight="1" x14ac:dyDescent="0.2">
      <c r="B60" s="5"/>
    </row>
    <row r="61" spans="2:2" ht="12.75" customHeight="1" x14ac:dyDescent="0.2">
      <c r="B61" s="5"/>
    </row>
    <row r="62" spans="2:2" ht="12.75" customHeight="1" x14ac:dyDescent="0.2">
      <c r="B62" s="5"/>
    </row>
    <row r="63" spans="2:2" ht="12.75" customHeight="1" x14ac:dyDescent="0.2">
      <c r="B63" s="5"/>
    </row>
    <row r="64" spans="2:2" ht="12.75" customHeight="1" x14ac:dyDescent="0.2">
      <c r="B64" s="5"/>
    </row>
    <row r="65" spans="2:2" ht="12.75" customHeight="1" x14ac:dyDescent="0.2">
      <c r="B65" s="5"/>
    </row>
    <row r="66" spans="2:2" ht="12.75" customHeight="1" x14ac:dyDescent="0.2">
      <c r="B66" s="5"/>
    </row>
    <row r="67" spans="2:2" ht="12.75" customHeight="1" x14ac:dyDescent="0.2">
      <c r="B67" s="5"/>
    </row>
    <row r="68" spans="2:2" ht="12.75" customHeight="1" x14ac:dyDescent="0.2">
      <c r="B68" s="5"/>
    </row>
    <row r="69" spans="2:2" ht="12.75" customHeight="1" x14ac:dyDescent="0.2">
      <c r="B69" s="5"/>
    </row>
    <row r="70" spans="2:2" ht="12.75" customHeight="1" x14ac:dyDescent="0.2">
      <c r="B70" s="5"/>
    </row>
    <row r="71" spans="2:2" ht="12.75" customHeight="1" x14ac:dyDescent="0.2">
      <c r="B71" s="5"/>
    </row>
    <row r="72" spans="2:2" ht="12.75" customHeight="1" x14ac:dyDescent="0.2">
      <c r="B72" s="5"/>
    </row>
    <row r="73" spans="2:2" ht="12.75" customHeight="1" x14ac:dyDescent="0.2">
      <c r="B73" s="5"/>
    </row>
    <row r="74" spans="2:2" ht="12.75" customHeight="1" x14ac:dyDescent="0.2">
      <c r="B74" s="5"/>
    </row>
    <row r="75" spans="2:2" ht="12.75" customHeight="1" x14ac:dyDescent="0.2">
      <c r="B75" s="5"/>
    </row>
    <row r="76" spans="2:2" ht="12.75" customHeight="1" x14ac:dyDescent="0.2">
      <c r="B76" s="5"/>
    </row>
    <row r="77" spans="2:2" ht="12.75" customHeight="1" x14ac:dyDescent="0.2">
      <c r="B77" s="5"/>
    </row>
    <row r="78" spans="2:2" ht="12.75" customHeight="1" x14ac:dyDescent="0.2">
      <c r="B78" s="5"/>
    </row>
    <row r="79" spans="2:2" ht="12.75" customHeight="1" x14ac:dyDescent="0.2">
      <c r="B79" s="5"/>
    </row>
    <row r="80" spans="2:2" ht="12.75" customHeight="1" x14ac:dyDescent="0.2">
      <c r="B80" s="5"/>
    </row>
    <row r="81" spans="2:2" ht="12.75" customHeight="1" x14ac:dyDescent="0.2">
      <c r="B81" s="5"/>
    </row>
    <row r="82" spans="2:2" ht="12.75" customHeight="1" x14ac:dyDescent="0.2">
      <c r="B82" s="5"/>
    </row>
    <row r="83" spans="2:2" ht="12.75" customHeight="1" x14ac:dyDescent="0.2">
      <c r="B83" s="5"/>
    </row>
    <row r="84" spans="2:2" ht="12.75" customHeight="1" x14ac:dyDescent="0.2">
      <c r="B84" s="5"/>
    </row>
    <row r="85" spans="2:2" ht="12.75" customHeight="1" x14ac:dyDescent="0.2">
      <c r="B85" s="5"/>
    </row>
    <row r="86" spans="2:2" ht="12.75" customHeight="1" x14ac:dyDescent="0.2">
      <c r="B86" s="5"/>
    </row>
    <row r="87" spans="2:2" ht="12.75" customHeight="1" x14ac:dyDescent="0.2">
      <c r="B87" s="5"/>
    </row>
    <row r="88" spans="2:2" ht="12.75" customHeight="1" x14ac:dyDescent="0.2">
      <c r="B88" s="5"/>
    </row>
    <row r="89" spans="2:2" ht="12.75" customHeight="1" x14ac:dyDescent="0.2">
      <c r="B89" s="5"/>
    </row>
    <row r="90" spans="2:2" ht="12.75" customHeight="1" x14ac:dyDescent="0.2">
      <c r="B90" s="5"/>
    </row>
    <row r="91" spans="2:2" ht="12.75" customHeight="1" x14ac:dyDescent="0.2">
      <c r="B91" s="5"/>
    </row>
    <row r="92" spans="2:2" ht="12.75" customHeight="1" x14ac:dyDescent="0.2">
      <c r="B92" s="5"/>
    </row>
    <row r="93" spans="2:2" ht="12.75" customHeight="1" x14ac:dyDescent="0.2">
      <c r="B93" s="5"/>
    </row>
    <row r="94" spans="2:2" ht="12.75" customHeight="1" x14ac:dyDescent="0.2">
      <c r="B94" s="5"/>
    </row>
    <row r="95" spans="2:2" ht="12.75" customHeight="1" x14ac:dyDescent="0.2">
      <c r="B95" s="5"/>
    </row>
    <row r="96" spans="2:2" ht="12.75" customHeight="1" x14ac:dyDescent="0.2">
      <c r="B96" s="5"/>
    </row>
    <row r="97" spans="2:2" ht="12.75" customHeight="1" x14ac:dyDescent="0.2">
      <c r="B97" s="5"/>
    </row>
    <row r="98" spans="2:2" ht="12.75" customHeight="1" x14ac:dyDescent="0.2">
      <c r="B98" s="5"/>
    </row>
    <row r="99" spans="2:2" ht="12.75" customHeight="1" x14ac:dyDescent="0.2">
      <c r="B99" s="5"/>
    </row>
    <row r="100" spans="2:2" ht="12.75" customHeight="1" x14ac:dyDescent="0.2">
      <c r="B100" s="5"/>
    </row>
    <row r="101" spans="2:2" ht="12.75" customHeight="1" x14ac:dyDescent="0.2">
      <c r="B101" s="5"/>
    </row>
    <row r="102" spans="2:2" ht="12.75" customHeight="1" x14ac:dyDescent="0.2">
      <c r="B102" s="5"/>
    </row>
    <row r="103" spans="2:2" ht="12.75" customHeight="1" x14ac:dyDescent="0.2">
      <c r="B103" s="5"/>
    </row>
    <row r="104" spans="2:2" ht="12.75" customHeight="1" x14ac:dyDescent="0.2">
      <c r="B104" s="5"/>
    </row>
    <row r="105" spans="2:2" ht="12.75" customHeight="1" x14ac:dyDescent="0.2">
      <c r="B105" s="5"/>
    </row>
    <row r="106" spans="2:2" ht="12.75" customHeight="1" x14ac:dyDescent="0.2">
      <c r="B106" s="5"/>
    </row>
    <row r="107" spans="2:2" ht="12.75" customHeight="1" x14ac:dyDescent="0.2">
      <c r="B107" s="5"/>
    </row>
    <row r="108" spans="2:2" ht="12.75" customHeight="1" x14ac:dyDescent="0.2">
      <c r="B108" s="5"/>
    </row>
    <row r="109" spans="2:2" ht="12.75" customHeight="1" x14ac:dyDescent="0.2">
      <c r="B109" s="5"/>
    </row>
    <row r="110" spans="2:2" ht="12.75" customHeight="1" x14ac:dyDescent="0.2">
      <c r="B110" s="5"/>
    </row>
    <row r="111" spans="2:2" ht="12.75" customHeight="1" x14ac:dyDescent="0.2">
      <c r="B111" s="5"/>
    </row>
    <row r="112" spans="2:2" ht="12.75" customHeight="1" x14ac:dyDescent="0.2">
      <c r="B112" s="5"/>
    </row>
    <row r="113" spans="2:2" ht="12.75" customHeight="1" x14ac:dyDescent="0.2">
      <c r="B113" s="5"/>
    </row>
    <row r="114" spans="2:2" ht="12.75" customHeight="1" x14ac:dyDescent="0.2">
      <c r="B114" s="5"/>
    </row>
    <row r="115" spans="2:2" ht="12.75" customHeight="1" x14ac:dyDescent="0.2">
      <c r="B115" s="5"/>
    </row>
    <row r="116" spans="2:2" ht="12.75" customHeight="1" x14ac:dyDescent="0.2">
      <c r="B116" s="5"/>
    </row>
    <row r="117" spans="2:2" ht="12.75" customHeight="1" x14ac:dyDescent="0.2">
      <c r="B117" s="5"/>
    </row>
    <row r="118" spans="2:2" ht="12.75" customHeight="1" x14ac:dyDescent="0.2">
      <c r="B118" s="5"/>
    </row>
    <row r="119" spans="2:2" ht="12.75" customHeight="1" x14ac:dyDescent="0.2">
      <c r="B119" s="5"/>
    </row>
    <row r="120" spans="2:2" ht="12.75" customHeight="1" x14ac:dyDescent="0.2">
      <c r="B120" s="5"/>
    </row>
    <row r="121" spans="2:2" ht="12.75" customHeight="1" x14ac:dyDescent="0.2">
      <c r="B121" s="5"/>
    </row>
    <row r="122" spans="2:2" ht="12.75" customHeight="1" x14ac:dyDescent="0.2">
      <c r="B122" s="5"/>
    </row>
    <row r="123" spans="2:2" ht="12.75" customHeight="1" x14ac:dyDescent="0.2">
      <c r="B123" s="5"/>
    </row>
    <row r="124" spans="2:2" ht="12.75" customHeight="1" x14ac:dyDescent="0.2">
      <c r="B124" s="5"/>
    </row>
    <row r="125" spans="2:2" ht="12.75" customHeight="1" x14ac:dyDescent="0.2">
      <c r="B125" s="5"/>
    </row>
    <row r="126" spans="2:2" ht="12.75" customHeight="1" x14ac:dyDescent="0.2">
      <c r="B126" s="5"/>
    </row>
    <row r="127" spans="2:2" ht="12.75" customHeight="1" x14ac:dyDescent="0.2">
      <c r="B127" s="5"/>
    </row>
    <row r="128" spans="2:2" ht="12.75" customHeight="1" x14ac:dyDescent="0.2">
      <c r="B128" s="5"/>
    </row>
    <row r="129" spans="2:2" ht="12.75" customHeight="1" x14ac:dyDescent="0.2">
      <c r="B129" s="5"/>
    </row>
    <row r="130" spans="2:2" ht="12.75" customHeight="1" x14ac:dyDescent="0.2">
      <c r="B130" s="5"/>
    </row>
    <row r="131" spans="2:2" ht="12.75" customHeight="1" x14ac:dyDescent="0.2">
      <c r="B131" s="5"/>
    </row>
    <row r="132" spans="2:2" ht="12.75" customHeight="1" x14ac:dyDescent="0.2">
      <c r="B132" s="5"/>
    </row>
    <row r="133" spans="2:2" ht="12.75" customHeight="1" x14ac:dyDescent="0.2">
      <c r="B133" s="5"/>
    </row>
    <row r="134" spans="2:2" ht="12.75" customHeight="1" x14ac:dyDescent="0.2">
      <c r="B134" s="5"/>
    </row>
    <row r="135" spans="2:2" ht="12.75" customHeight="1" x14ac:dyDescent="0.2">
      <c r="B135" s="5"/>
    </row>
    <row r="136" spans="2:2" ht="12.75" customHeight="1" x14ac:dyDescent="0.2">
      <c r="B136" s="5"/>
    </row>
    <row r="137" spans="2:2" ht="12.75" customHeight="1" x14ac:dyDescent="0.2">
      <c r="B137" s="5"/>
    </row>
    <row r="138" spans="2:2" ht="12.75" customHeight="1" x14ac:dyDescent="0.2">
      <c r="B138" s="5"/>
    </row>
    <row r="139" spans="2:2" ht="12.75" customHeight="1" x14ac:dyDescent="0.2">
      <c r="B139" s="5"/>
    </row>
    <row r="140" spans="2:2" ht="12.75" customHeight="1" x14ac:dyDescent="0.2">
      <c r="B140" s="5"/>
    </row>
    <row r="141" spans="2:2" ht="12.75" customHeight="1" x14ac:dyDescent="0.2">
      <c r="B141" s="5"/>
    </row>
    <row r="142" spans="2:2" ht="12.75" customHeight="1" x14ac:dyDescent="0.2">
      <c r="B142" s="5"/>
    </row>
    <row r="143" spans="2:2" ht="12.75" customHeight="1" x14ac:dyDescent="0.2">
      <c r="B143" s="5"/>
    </row>
    <row r="144" spans="2:2" ht="12.75" customHeight="1" x14ac:dyDescent="0.2">
      <c r="B144" s="5"/>
    </row>
    <row r="145" spans="2:2" ht="12.75" customHeight="1" x14ac:dyDescent="0.2">
      <c r="B145" s="5"/>
    </row>
    <row r="146" spans="2:2" ht="12.75" customHeight="1" x14ac:dyDescent="0.2">
      <c r="B146" s="5"/>
    </row>
    <row r="147" spans="2:2" ht="12.75" customHeight="1" x14ac:dyDescent="0.2">
      <c r="B147" s="5"/>
    </row>
    <row r="148" spans="2:2" ht="12.75" customHeight="1" x14ac:dyDescent="0.2">
      <c r="B148" s="5"/>
    </row>
    <row r="149" spans="2:2" ht="12.75" customHeight="1" x14ac:dyDescent="0.2">
      <c r="B149" s="5"/>
    </row>
    <row r="150" spans="2:2" ht="12.75" customHeight="1" x14ac:dyDescent="0.2">
      <c r="B150" s="5"/>
    </row>
    <row r="151" spans="2:2" ht="12.75" customHeight="1" x14ac:dyDescent="0.2">
      <c r="B151" s="5"/>
    </row>
    <row r="152" spans="2:2" ht="12.75" customHeight="1" x14ac:dyDescent="0.2">
      <c r="B152" s="5"/>
    </row>
    <row r="153" spans="2:2" ht="12.75" customHeight="1" x14ac:dyDescent="0.2">
      <c r="B153" s="5"/>
    </row>
    <row r="154" spans="2:2" ht="12.75" customHeight="1" x14ac:dyDescent="0.2">
      <c r="B154" s="5"/>
    </row>
    <row r="155" spans="2:2" ht="12.75" customHeight="1" x14ac:dyDescent="0.2">
      <c r="B155" s="5"/>
    </row>
    <row r="156" spans="2:2" ht="12.75" customHeight="1" x14ac:dyDescent="0.2">
      <c r="B156" s="5"/>
    </row>
    <row r="157" spans="2:2" ht="12.75" customHeight="1" x14ac:dyDescent="0.2">
      <c r="B157" s="5"/>
    </row>
    <row r="158" spans="2:2" ht="12.75" customHeight="1" x14ac:dyDescent="0.2">
      <c r="B158" s="5"/>
    </row>
    <row r="159" spans="2:2" ht="12.75" customHeight="1" x14ac:dyDescent="0.2">
      <c r="B159" s="5"/>
    </row>
    <row r="160" spans="2:2" ht="12.75" customHeight="1" x14ac:dyDescent="0.2">
      <c r="B160" s="5"/>
    </row>
    <row r="161" spans="2:2" ht="12.75" customHeight="1" x14ac:dyDescent="0.2">
      <c r="B161" s="5"/>
    </row>
    <row r="162" spans="2:2" ht="12.75" customHeight="1" x14ac:dyDescent="0.2">
      <c r="B162" s="5"/>
    </row>
    <row r="163" spans="2:2" ht="12.75" customHeight="1" x14ac:dyDescent="0.2">
      <c r="B163" s="5"/>
    </row>
    <row r="164" spans="2:2" ht="12.75" customHeight="1" x14ac:dyDescent="0.2">
      <c r="B164" s="5"/>
    </row>
    <row r="165" spans="2:2" ht="12.75" customHeight="1" x14ac:dyDescent="0.2">
      <c r="B165" s="5"/>
    </row>
    <row r="166" spans="2:2" ht="12.75" customHeight="1" x14ac:dyDescent="0.2">
      <c r="B166" s="5"/>
    </row>
    <row r="167" spans="2:2" ht="12.75" customHeight="1" x14ac:dyDescent="0.2">
      <c r="B167" s="5"/>
    </row>
    <row r="168" spans="2:2" ht="12.75" customHeight="1" x14ac:dyDescent="0.2">
      <c r="B168" s="5"/>
    </row>
    <row r="169" spans="2:2" ht="12.75" customHeight="1" x14ac:dyDescent="0.2">
      <c r="B169" s="5"/>
    </row>
    <row r="170" spans="2:2" ht="12.75" customHeight="1" x14ac:dyDescent="0.2">
      <c r="B170" s="5"/>
    </row>
    <row r="171" spans="2:2" ht="12.75" customHeight="1" x14ac:dyDescent="0.2">
      <c r="B171" s="5"/>
    </row>
    <row r="172" spans="2:2" ht="12.75" customHeight="1" x14ac:dyDescent="0.2">
      <c r="B172" s="5"/>
    </row>
    <row r="173" spans="2:2" ht="12.75" customHeight="1" x14ac:dyDescent="0.2">
      <c r="B173" s="5"/>
    </row>
    <row r="174" spans="2:2" ht="12.75" customHeight="1" x14ac:dyDescent="0.2">
      <c r="B174" s="5"/>
    </row>
    <row r="175" spans="2:2" ht="12.75" customHeight="1" x14ac:dyDescent="0.2">
      <c r="B175" s="5"/>
    </row>
    <row r="176" spans="2:2" ht="12.75" customHeight="1" x14ac:dyDescent="0.2">
      <c r="B176" s="5"/>
    </row>
    <row r="177" spans="2:2" ht="12.75" customHeight="1" x14ac:dyDescent="0.2">
      <c r="B177" s="5"/>
    </row>
    <row r="178" spans="2:2" ht="12.75" customHeight="1" x14ac:dyDescent="0.2">
      <c r="B178" s="5"/>
    </row>
    <row r="179" spans="2:2" ht="12.75" customHeight="1" x14ac:dyDescent="0.2">
      <c r="B179" s="5"/>
    </row>
    <row r="180" spans="2:2" ht="12.75" customHeight="1" x14ac:dyDescent="0.2">
      <c r="B180" s="5"/>
    </row>
    <row r="181" spans="2:2" ht="12.75" customHeight="1" x14ac:dyDescent="0.2">
      <c r="B181" s="5"/>
    </row>
    <row r="182" spans="2:2" ht="12.75" customHeight="1" x14ac:dyDescent="0.2">
      <c r="B182" s="5"/>
    </row>
    <row r="183" spans="2:2" ht="12.75" customHeight="1" x14ac:dyDescent="0.2">
      <c r="B183" s="5"/>
    </row>
    <row r="184" spans="2:2" ht="12.75" customHeight="1" x14ac:dyDescent="0.2">
      <c r="B184" s="5"/>
    </row>
    <row r="185" spans="2:2" ht="12.75" customHeight="1" x14ac:dyDescent="0.2">
      <c r="B185" s="5"/>
    </row>
    <row r="186" spans="2:2" ht="12.75" customHeight="1" x14ac:dyDescent="0.2">
      <c r="B186" s="5"/>
    </row>
    <row r="187" spans="2:2" ht="12.75" customHeight="1" x14ac:dyDescent="0.2">
      <c r="B187" s="5"/>
    </row>
    <row r="188" spans="2:2" ht="12.75" customHeight="1" x14ac:dyDescent="0.2">
      <c r="B188" s="5"/>
    </row>
    <row r="189" spans="2:2" ht="12.75" customHeight="1" x14ac:dyDescent="0.2">
      <c r="B189" s="5"/>
    </row>
    <row r="190" spans="2:2" ht="12.75" customHeight="1" x14ac:dyDescent="0.2">
      <c r="B190" s="5"/>
    </row>
    <row r="191" spans="2:2" ht="12.75" customHeight="1" x14ac:dyDescent="0.2">
      <c r="B191" s="5"/>
    </row>
    <row r="192" spans="2:2" ht="12.75" customHeight="1" x14ac:dyDescent="0.2">
      <c r="B192" s="5"/>
    </row>
    <row r="193" spans="2:2" ht="12.75" customHeight="1" x14ac:dyDescent="0.2">
      <c r="B193" s="5"/>
    </row>
    <row r="194" spans="2:2" ht="12.75" customHeight="1" x14ac:dyDescent="0.2">
      <c r="B194" s="5"/>
    </row>
    <row r="195" spans="2:2" ht="12.75" customHeight="1" x14ac:dyDescent="0.2">
      <c r="B195" s="5"/>
    </row>
    <row r="196" spans="2:2" ht="12.75" customHeight="1" x14ac:dyDescent="0.2">
      <c r="B196" s="5"/>
    </row>
    <row r="197" spans="2:2" ht="12.75" customHeight="1" x14ac:dyDescent="0.2">
      <c r="B197" s="5"/>
    </row>
    <row r="198" spans="2:2" ht="12.75" customHeight="1" x14ac:dyDescent="0.2">
      <c r="B198" s="5"/>
    </row>
    <row r="199" spans="2:2" ht="12.75" customHeight="1" x14ac:dyDescent="0.2">
      <c r="B199" s="5"/>
    </row>
    <row r="200" spans="2:2" ht="12.75" customHeight="1" x14ac:dyDescent="0.2">
      <c r="B200" s="5"/>
    </row>
    <row r="201" spans="2:2" ht="12.75" customHeight="1" x14ac:dyDescent="0.2">
      <c r="B201" s="5"/>
    </row>
    <row r="202" spans="2:2" ht="12.75" customHeight="1" x14ac:dyDescent="0.2">
      <c r="B202" s="5"/>
    </row>
    <row r="203" spans="2:2" ht="12.75" customHeight="1" x14ac:dyDescent="0.2">
      <c r="B203" s="5"/>
    </row>
    <row r="204" spans="2:2" ht="12.75" customHeight="1" x14ac:dyDescent="0.2">
      <c r="B204" s="5"/>
    </row>
    <row r="205" spans="2:2" ht="12.75" customHeight="1" x14ac:dyDescent="0.2">
      <c r="B205" s="5"/>
    </row>
    <row r="206" spans="2:2" ht="12.75" customHeight="1" x14ac:dyDescent="0.2">
      <c r="B206" s="5"/>
    </row>
    <row r="207" spans="2:2" ht="12.75" customHeight="1" x14ac:dyDescent="0.2">
      <c r="B207" s="5"/>
    </row>
    <row r="208" spans="2:2" ht="12.75" customHeight="1" x14ac:dyDescent="0.2">
      <c r="B208" s="5"/>
    </row>
    <row r="209" spans="2:2" ht="12.75" customHeight="1" x14ac:dyDescent="0.2">
      <c r="B209" s="5"/>
    </row>
    <row r="210" spans="2:2" ht="12.75" customHeight="1" x14ac:dyDescent="0.2">
      <c r="B210" s="5"/>
    </row>
    <row r="211" spans="2:2" ht="12.75" customHeight="1" x14ac:dyDescent="0.2">
      <c r="B211" s="5"/>
    </row>
    <row r="212" spans="2:2" ht="12.75" customHeight="1" x14ac:dyDescent="0.2">
      <c r="B212" s="5"/>
    </row>
    <row r="213" spans="2:2" ht="12.75" customHeight="1" x14ac:dyDescent="0.2">
      <c r="B213" s="5"/>
    </row>
    <row r="214" spans="2:2" ht="12.75" customHeight="1" x14ac:dyDescent="0.2">
      <c r="B214" s="5"/>
    </row>
    <row r="215" spans="2:2" ht="12.75" customHeight="1" x14ac:dyDescent="0.2">
      <c r="B215" s="5"/>
    </row>
    <row r="216" spans="2:2" ht="12.75" customHeight="1" x14ac:dyDescent="0.2">
      <c r="B216" s="5"/>
    </row>
    <row r="217" spans="2:2" ht="12.75" customHeight="1" x14ac:dyDescent="0.2">
      <c r="B217" s="5"/>
    </row>
    <row r="218" spans="2:2" ht="12.75" customHeight="1" x14ac:dyDescent="0.2">
      <c r="B218" s="5"/>
    </row>
    <row r="219" spans="2:2" ht="12.75" customHeight="1" x14ac:dyDescent="0.2">
      <c r="B219" s="5"/>
    </row>
    <row r="220" spans="2:2" ht="12.75" customHeight="1" x14ac:dyDescent="0.2">
      <c r="B220" s="5"/>
    </row>
    <row r="221" spans="2:2" ht="12.75" customHeight="1" x14ac:dyDescent="0.2">
      <c r="B221" s="5"/>
    </row>
    <row r="222" spans="2:2" ht="12.75" customHeight="1" x14ac:dyDescent="0.2">
      <c r="B222" s="5"/>
    </row>
    <row r="223" spans="2:2" ht="12.75" customHeight="1" x14ac:dyDescent="0.2">
      <c r="B223" s="5"/>
    </row>
    <row r="224" spans="2:2" ht="12.75" customHeight="1" x14ac:dyDescent="0.2">
      <c r="B224" s="5"/>
    </row>
    <row r="225" spans="2:2" ht="12.75" customHeight="1" x14ac:dyDescent="0.2">
      <c r="B225" s="5"/>
    </row>
    <row r="226" spans="2:2" ht="12.75" customHeight="1" x14ac:dyDescent="0.2">
      <c r="B226" s="5"/>
    </row>
    <row r="227" spans="2:2" ht="12.75" customHeight="1" x14ac:dyDescent="0.2">
      <c r="B227" s="5"/>
    </row>
    <row r="228" spans="2:2" ht="12.75" customHeight="1" x14ac:dyDescent="0.2">
      <c r="B228" s="5"/>
    </row>
    <row r="229" spans="2:2" ht="12.75" customHeight="1" x14ac:dyDescent="0.2">
      <c r="B229" s="5"/>
    </row>
    <row r="230" spans="2:2" ht="12.75" customHeight="1" x14ac:dyDescent="0.2">
      <c r="B230" s="5"/>
    </row>
    <row r="231" spans="2:2" ht="12.75" customHeight="1" x14ac:dyDescent="0.2">
      <c r="B231" s="5"/>
    </row>
    <row r="232" spans="2:2" ht="12.75" customHeight="1" x14ac:dyDescent="0.2">
      <c r="B232" s="5"/>
    </row>
    <row r="233" spans="2:2" ht="12.75" customHeight="1" x14ac:dyDescent="0.2">
      <c r="B233" s="5"/>
    </row>
    <row r="234" spans="2:2" ht="12.75" customHeight="1" x14ac:dyDescent="0.2">
      <c r="B234" s="5"/>
    </row>
    <row r="235" spans="2:2" ht="12.75" customHeight="1" x14ac:dyDescent="0.2">
      <c r="B235" s="5"/>
    </row>
    <row r="236" spans="2:2" ht="12.75" customHeight="1" x14ac:dyDescent="0.2">
      <c r="B236" s="5"/>
    </row>
    <row r="237" spans="2:2" ht="12.75" customHeight="1" x14ac:dyDescent="0.2">
      <c r="B237" s="5"/>
    </row>
    <row r="238" spans="2:2" ht="12.75" customHeight="1" x14ac:dyDescent="0.2">
      <c r="B238" s="5"/>
    </row>
    <row r="239" spans="2:2" ht="12.75" customHeight="1" x14ac:dyDescent="0.2">
      <c r="B239" s="5"/>
    </row>
    <row r="240" spans="2:2" ht="12.75" customHeight="1" x14ac:dyDescent="0.2">
      <c r="B240" s="5"/>
    </row>
    <row r="241" spans="2:2" ht="12.75" customHeight="1" x14ac:dyDescent="0.2">
      <c r="B241" s="5"/>
    </row>
    <row r="242" spans="2:2" ht="12.75" customHeight="1" x14ac:dyDescent="0.2">
      <c r="B242" s="5"/>
    </row>
    <row r="243" spans="2:2" ht="12.75" customHeight="1" x14ac:dyDescent="0.2">
      <c r="B243" s="5"/>
    </row>
    <row r="244" spans="2:2" ht="12.75" customHeight="1" x14ac:dyDescent="0.2">
      <c r="B244" s="5"/>
    </row>
    <row r="245" spans="2:2" ht="12.75" customHeight="1" x14ac:dyDescent="0.2">
      <c r="B245" s="5"/>
    </row>
    <row r="246" spans="2:2" ht="12.75" customHeight="1" x14ac:dyDescent="0.2">
      <c r="B246" s="5"/>
    </row>
    <row r="247" spans="2:2" ht="12.75" customHeight="1" x14ac:dyDescent="0.2">
      <c r="B247" s="5"/>
    </row>
    <row r="248" spans="2:2" ht="12.75" customHeight="1" x14ac:dyDescent="0.2">
      <c r="B248" s="5"/>
    </row>
    <row r="249" spans="2:2" ht="12.75" customHeight="1" x14ac:dyDescent="0.2">
      <c r="B249" s="5"/>
    </row>
    <row r="250" spans="2:2" ht="12.75" customHeight="1" x14ac:dyDescent="0.2">
      <c r="B250" s="5"/>
    </row>
    <row r="251" spans="2:2" ht="12.75" customHeight="1" x14ac:dyDescent="0.2">
      <c r="B251" s="5"/>
    </row>
    <row r="252" spans="2:2" ht="12.75" customHeight="1" x14ac:dyDescent="0.2">
      <c r="B252" s="5"/>
    </row>
    <row r="253" spans="2:2" ht="12.75" customHeight="1" x14ac:dyDescent="0.2">
      <c r="B253" s="5"/>
    </row>
    <row r="254" spans="2:2" ht="12.75" customHeight="1" x14ac:dyDescent="0.2">
      <c r="B254" s="5"/>
    </row>
    <row r="255" spans="2:2" ht="12.75" customHeight="1" x14ac:dyDescent="0.2">
      <c r="B255" s="5"/>
    </row>
    <row r="256" spans="2:2" ht="12.75" customHeight="1" x14ac:dyDescent="0.2">
      <c r="B256" s="5"/>
    </row>
    <row r="257" spans="2:2" ht="12.75" customHeight="1" x14ac:dyDescent="0.2">
      <c r="B257" s="5"/>
    </row>
    <row r="258" spans="2:2" ht="12.75" customHeight="1" x14ac:dyDescent="0.2">
      <c r="B258" s="5"/>
    </row>
    <row r="259" spans="2:2" ht="12.75" customHeight="1" x14ac:dyDescent="0.2">
      <c r="B259" s="5"/>
    </row>
    <row r="260" spans="2:2" ht="12.75" customHeight="1" x14ac:dyDescent="0.2">
      <c r="B260" s="5"/>
    </row>
    <row r="261" spans="2:2" ht="12.75" customHeight="1" x14ac:dyDescent="0.2">
      <c r="B261" s="5"/>
    </row>
    <row r="262" spans="2:2" ht="12.75" customHeight="1" x14ac:dyDescent="0.2">
      <c r="B262" s="5"/>
    </row>
    <row r="263" spans="2:2" ht="12.75" customHeight="1" x14ac:dyDescent="0.2">
      <c r="B263" s="5"/>
    </row>
    <row r="264" spans="2:2" ht="12.75" customHeight="1" x14ac:dyDescent="0.2">
      <c r="B264" s="5"/>
    </row>
    <row r="265" spans="2:2" ht="12.75" customHeight="1" x14ac:dyDescent="0.2">
      <c r="B265" s="5"/>
    </row>
    <row r="266" spans="2:2" ht="12.75" customHeight="1" x14ac:dyDescent="0.2">
      <c r="B266" s="5"/>
    </row>
    <row r="267" spans="2:2" ht="12.75" customHeight="1" x14ac:dyDescent="0.2">
      <c r="B267" s="5"/>
    </row>
    <row r="268" spans="2:2" ht="12.75" customHeight="1" x14ac:dyDescent="0.2">
      <c r="B268" s="5"/>
    </row>
    <row r="269" spans="2:2" ht="12.75" customHeight="1" x14ac:dyDescent="0.2">
      <c r="B269" s="5"/>
    </row>
    <row r="270" spans="2:2" ht="12.75" customHeight="1" x14ac:dyDescent="0.2">
      <c r="B270" s="5"/>
    </row>
    <row r="271" spans="2:2" ht="12.75" customHeight="1" x14ac:dyDescent="0.2">
      <c r="B271" s="5"/>
    </row>
    <row r="272" spans="2:2" ht="12.75" customHeight="1" x14ac:dyDescent="0.2">
      <c r="B272" s="5"/>
    </row>
    <row r="273" spans="2:2" ht="12.75" customHeight="1" x14ac:dyDescent="0.2">
      <c r="B273" s="5"/>
    </row>
    <row r="274" spans="2:2" ht="12.75" customHeight="1" x14ac:dyDescent="0.2">
      <c r="B274" s="5"/>
    </row>
    <row r="275" spans="2:2" ht="12.75" customHeight="1" x14ac:dyDescent="0.2">
      <c r="B275" s="5"/>
    </row>
    <row r="276" spans="2:2" ht="12.75" customHeight="1" x14ac:dyDescent="0.2">
      <c r="B276" s="5"/>
    </row>
    <row r="277" spans="2:2" ht="12.75" customHeight="1" x14ac:dyDescent="0.2">
      <c r="B277" s="5"/>
    </row>
    <row r="278" spans="2:2" ht="12.75" customHeight="1" x14ac:dyDescent="0.2">
      <c r="B278" s="5"/>
    </row>
    <row r="279" spans="2:2" ht="12.75" customHeight="1" x14ac:dyDescent="0.2">
      <c r="B279" s="5"/>
    </row>
    <row r="280" spans="2:2" ht="12.75" customHeight="1" x14ac:dyDescent="0.2">
      <c r="B280" s="5"/>
    </row>
    <row r="281" spans="2:2" ht="12.75" customHeight="1" x14ac:dyDescent="0.2">
      <c r="B281" s="5"/>
    </row>
    <row r="282" spans="2:2" ht="12.75" customHeight="1" x14ac:dyDescent="0.2">
      <c r="B282" s="5"/>
    </row>
    <row r="283" spans="2:2" ht="12.75" customHeight="1" x14ac:dyDescent="0.2">
      <c r="B283" s="5"/>
    </row>
    <row r="284" spans="2:2" ht="12.75" customHeight="1" x14ac:dyDescent="0.2">
      <c r="B284" s="5"/>
    </row>
    <row r="285" spans="2:2" ht="12.75" customHeight="1" x14ac:dyDescent="0.2">
      <c r="B285" s="5"/>
    </row>
    <row r="286" spans="2:2" ht="12.75" customHeight="1" x14ac:dyDescent="0.2">
      <c r="B286" s="5"/>
    </row>
    <row r="287" spans="2:2" ht="12.75" customHeight="1" x14ac:dyDescent="0.2">
      <c r="B287" s="5"/>
    </row>
    <row r="288" spans="2:2" ht="12.75" customHeight="1" x14ac:dyDescent="0.2">
      <c r="B288" s="5"/>
    </row>
    <row r="289" spans="2:2" ht="12.75" customHeight="1" x14ac:dyDescent="0.2">
      <c r="B289" s="5"/>
    </row>
    <row r="290" spans="2:2" ht="12.75" customHeight="1" x14ac:dyDescent="0.2">
      <c r="B290" s="5"/>
    </row>
    <row r="291" spans="2:2" ht="12.75" customHeight="1" x14ac:dyDescent="0.2">
      <c r="B291" s="5"/>
    </row>
    <row r="292" spans="2:2" ht="12.75" customHeight="1" x14ac:dyDescent="0.2">
      <c r="B292" s="5"/>
    </row>
    <row r="293" spans="2:2" ht="12.75" customHeight="1" x14ac:dyDescent="0.2">
      <c r="B293" s="5"/>
    </row>
    <row r="294" spans="2:2" ht="12.75" customHeight="1" x14ac:dyDescent="0.2">
      <c r="B294" s="5"/>
    </row>
    <row r="295" spans="2:2" ht="12.75" customHeight="1" x14ac:dyDescent="0.2">
      <c r="B295" s="5"/>
    </row>
    <row r="296" spans="2:2" ht="12.75" customHeight="1" x14ac:dyDescent="0.2">
      <c r="B296" s="5"/>
    </row>
    <row r="297" spans="2:2" ht="12.75" customHeight="1" x14ac:dyDescent="0.2">
      <c r="B297" s="5"/>
    </row>
    <row r="298" spans="2:2" ht="12.75" customHeight="1" x14ac:dyDescent="0.2">
      <c r="B298" s="5"/>
    </row>
    <row r="299" spans="2:2" ht="12.75" customHeight="1" x14ac:dyDescent="0.2">
      <c r="B299" s="5"/>
    </row>
    <row r="300" spans="2:2" ht="12.75" customHeight="1" x14ac:dyDescent="0.2">
      <c r="B300" s="5"/>
    </row>
    <row r="301" spans="2:2" ht="12.75" customHeight="1" x14ac:dyDescent="0.2">
      <c r="B301" s="5"/>
    </row>
    <row r="302" spans="2:2" ht="12.75" customHeight="1" x14ac:dyDescent="0.2">
      <c r="B302" s="5"/>
    </row>
    <row r="303" spans="2:2" ht="12.75" customHeight="1" x14ac:dyDescent="0.2">
      <c r="B303" s="5"/>
    </row>
    <row r="304" spans="2:2" ht="12.75" customHeight="1" x14ac:dyDescent="0.2">
      <c r="B304" s="5"/>
    </row>
    <row r="305" spans="2:2" ht="12.75" customHeight="1" x14ac:dyDescent="0.2">
      <c r="B305" s="5"/>
    </row>
    <row r="306" spans="2:2" ht="12.75" customHeight="1" x14ac:dyDescent="0.2">
      <c r="B306" s="5"/>
    </row>
    <row r="307" spans="2:2" ht="12.75" customHeight="1" x14ac:dyDescent="0.2">
      <c r="B307" s="5"/>
    </row>
    <row r="308" spans="2:2" ht="12.75" customHeight="1" x14ac:dyDescent="0.2">
      <c r="B308" s="5"/>
    </row>
    <row r="309" spans="2:2" ht="12.75" customHeight="1" x14ac:dyDescent="0.2">
      <c r="B309" s="5"/>
    </row>
    <row r="310" spans="2:2" ht="12.75" customHeight="1" x14ac:dyDescent="0.2">
      <c r="B310" s="5"/>
    </row>
    <row r="311" spans="2:2" ht="12.75" customHeight="1" x14ac:dyDescent="0.2">
      <c r="B311" s="5"/>
    </row>
    <row r="312" spans="2:2" ht="12.75" customHeight="1" x14ac:dyDescent="0.2">
      <c r="B312" s="5"/>
    </row>
    <row r="313" spans="2:2" ht="12.75" customHeight="1" x14ac:dyDescent="0.2">
      <c r="B313" s="5"/>
    </row>
    <row r="314" spans="2:2" ht="12.75" customHeight="1" x14ac:dyDescent="0.2">
      <c r="B314" s="5"/>
    </row>
    <row r="315" spans="2:2" ht="12.75" customHeight="1" x14ac:dyDescent="0.2">
      <c r="B315" s="5"/>
    </row>
    <row r="316" spans="2:2" ht="12.75" customHeight="1" x14ac:dyDescent="0.2">
      <c r="B316" s="5"/>
    </row>
    <row r="317" spans="2:2" ht="12.75" customHeight="1" x14ac:dyDescent="0.2">
      <c r="B317" s="5"/>
    </row>
    <row r="318" spans="2:2" ht="12.75" customHeight="1" x14ac:dyDescent="0.2">
      <c r="B318" s="5"/>
    </row>
    <row r="319" spans="2:2" ht="12.75" customHeight="1" x14ac:dyDescent="0.2">
      <c r="B319" s="5"/>
    </row>
    <row r="320" spans="2:2" ht="12.75" customHeight="1" x14ac:dyDescent="0.2">
      <c r="B320" s="5"/>
    </row>
    <row r="321" spans="2:2" ht="12.75" customHeight="1" x14ac:dyDescent="0.2">
      <c r="B321" s="5"/>
    </row>
    <row r="322" spans="2:2" ht="12.75" customHeight="1" x14ac:dyDescent="0.2">
      <c r="B322" s="5"/>
    </row>
    <row r="323" spans="2:2" ht="12.75" customHeight="1" x14ac:dyDescent="0.2">
      <c r="B323" s="5"/>
    </row>
    <row r="324" spans="2:2" ht="12.75" customHeight="1" x14ac:dyDescent="0.2">
      <c r="B324" s="5"/>
    </row>
    <row r="325" spans="2:2" ht="12.75" customHeight="1" x14ac:dyDescent="0.2">
      <c r="B325" s="5"/>
    </row>
    <row r="326" spans="2:2" ht="12.75" customHeight="1" x14ac:dyDescent="0.2">
      <c r="B326" s="5"/>
    </row>
    <row r="327" spans="2:2" ht="12.75" customHeight="1" x14ac:dyDescent="0.2">
      <c r="B327" s="5"/>
    </row>
    <row r="328" spans="2:2" ht="12.75" customHeight="1" x14ac:dyDescent="0.2">
      <c r="B328" s="5"/>
    </row>
    <row r="329" spans="2:2" ht="12.75" customHeight="1" x14ac:dyDescent="0.2">
      <c r="B329" s="5"/>
    </row>
    <row r="330" spans="2:2" ht="12.75" customHeight="1" x14ac:dyDescent="0.2">
      <c r="B330" s="5"/>
    </row>
    <row r="331" spans="2:2" ht="12.75" customHeight="1" x14ac:dyDescent="0.2">
      <c r="B331" s="5"/>
    </row>
    <row r="332" spans="2:2" ht="12.75" customHeight="1" x14ac:dyDescent="0.2">
      <c r="B332" s="5"/>
    </row>
    <row r="333" spans="2:2" ht="12.75" customHeight="1" x14ac:dyDescent="0.2">
      <c r="B333" s="5"/>
    </row>
    <row r="334" spans="2:2" ht="12.75" customHeight="1" x14ac:dyDescent="0.2">
      <c r="B334" s="5"/>
    </row>
    <row r="335" spans="2:2" ht="12.75" customHeight="1" x14ac:dyDescent="0.2">
      <c r="B335" s="5"/>
    </row>
    <row r="336" spans="2:2" ht="12.75" customHeight="1" x14ac:dyDescent="0.2">
      <c r="B336" s="5"/>
    </row>
    <row r="337" spans="2:2" ht="12.75" customHeight="1" x14ac:dyDescent="0.2">
      <c r="B337" s="5"/>
    </row>
    <row r="338" spans="2:2" ht="12.75" customHeight="1" x14ac:dyDescent="0.2">
      <c r="B338" s="5"/>
    </row>
    <row r="339" spans="2:2" ht="12.75" customHeight="1" x14ac:dyDescent="0.2">
      <c r="B339" s="5"/>
    </row>
    <row r="340" spans="2:2" ht="12.75" customHeight="1" x14ac:dyDescent="0.2">
      <c r="B340" s="5"/>
    </row>
    <row r="341" spans="2:2" ht="12.75" customHeight="1" x14ac:dyDescent="0.2">
      <c r="B341" s="5"/>
    </row>
    <row r="342" spans="2:2" ht="12.75" customHeight="1" x14ac:dyDescent="0.2">
      <c r="B342" s="5"/>
    </row>
    <row r="343" spans="2:2" ht="12.75" customHeight="1" x14ac:dyDescent="0.2">
      <c r="B343" s="5"/>
    </row>
    <row r="344" spans="2:2" ht="12.75" customHeight="1" x14ac:dyDescent="0.2">
      <c r="B344" s="5"/>
    </row>
    <row r="345" spans="2:2" ht="12.75" customHeight="1" x14ac:dyDescent="0.2">
      <c r="B345" s="5"/>
    </row>
    <row r="346" spans="2:2" ht="12.75" customHeight="1" x14ac:dyDescent="0.2">
      <c r="B346" s="5"/>
    </row>
    <row r="347" spans="2:2" ht="12.75" customHeight="1" x14ac:dyDescent="0.2">
      <c r="B347" s="5"/>
    </row>
    <row r="348" spans="2:2" ht="12.75" customHeight="1" x14ac:dyDescent="0.2">
      <c r="B348" s="5"/>
    </row>
    <row r="349" spans="2:2" ht="12.75" customHeight="1" x14ac:dyDescent="0.2">
      <c r="B349" s="5"/>
    </row>
    <row r="350" spans="2:2" ht="12.75" customHeight="1" x14ac:dyDescent="0.2">
      <c r="B350" s="5"/>
    </row>
    <row r="351" spans="2:2" ht="12.75" customHeight="1" x14ac:dyDescent="0.2">
      <c r="B351" s="5"/>
    </row>
    <row r="352" spans="2:2" ht="12.75" customHeight="1" x14ac:dyDescent="0.2">
      <c r="B352" s="5"/>
    </row>
    <row r="353" spans="2:2" ht="12.75" customHeight="1" x14ac:dyDescent="0.2">
      <c r="B353" s="5"/>
    </row>
    <row r="354" spans="2:2" ht="12.75" customHeight="1" x14ac:dyDescent="0.2">
      <c r="B354" s="5"/>
    </row>
    <row r="355" spans="2:2" ht="12.75" customHeight="1" x14ac:dyDescent="0.2">
      <c r="B355" s="5"/>
    </row>
    <row r="356" spans="2:2" ht="12.75" customHeight="1" x14ac:dyDescent="0.2">
      <c r="B356" s="5"/>
    </row>
    <row r="357" spans="2:2" ht="12.75" customHeight="1" x14ac:dyDescent="0.2">
      <c r="B357" s="5"/>
    </row>
    <row r="358" spans="2:2" ht="12.75" customHeight="1" x14ac:dyDescent="0.2">
      <c r="B358" s="5"/>
    </row>
    <row r="359" spans="2:2" ht="12.75" customHeight="1" x14ac:dyDescent="0.2">
      <c r="B359" s="5"/>
    </row>
    <row r="360" spans="2:2" ht="12.75" customHeight="1" x14ac:dyDescent="0.2">
      <c r="B360" s="5"/>
    </row>
    <row r="361" spans="2:2" ht="12.75" customHeight="1" x14ac:dyDescent="0.2">
      <c r="B361" s="5"/>
    </row>
    <row r="362" spans="2:2" ht="12.75" customHeight="1" x14ac:dyDescent="0.2">
      <c r="B362" s="5"/>
    </row>
    <row r="363" spans="2:2" ht="12.75" customHeight="1" x14ac:dyDescent="0.2">
      <c r="B363" s="5"/>
    </row>
    <row r="364" spans="2:2" ht="12.75" customHeight="1" x14ac:dyDescent="0.2">
      <c r="B364" s="5"/>
    </row>
    <row r="365" spans="2:2" ht="12.75" customHeight="1" x14ac:dyDescent="0.2">
      <c r="B365" s="5"/>
    </row>
    <row r="366" spans="2:2" ht="12.75" customHeight="1" x14ac:dyDescent="0.2">
      <c r="B366" s="5"/>
    </row>
    <row r="367" spans="2:2" ht="12.75" customHeight="1" x14ac:dyDescent="0.2">
      <c r="B367" s="5"/>
    </row>
    <row r="368" spans="2:2" ht="12.75" customHeight="1" x14ac:dyDescent="0.2">
      <c r="B368" s="5"/>
    </row>
    <row r="369" spans="2:2" ht="12.75" customHeight="1" x14ac:dyDescent="0.2">
      <c r="B369" s="5"/>
    </row>
    <row r="370" spans="2:2" ht="12.75" customHeight="1" x14ac:dyDescent="0.2">
      <c r="B370" s="5"/>
    </row>
    <row r="371" spans="2:2" ht="12.75" customHeight="1" x14ac:dyDescent="0.2">
      <c r="B371" s="5"/>
    </row>
    <row r="372" spans="2:2" ht="12.75" customHeight="1" x14ac:dyDescent="0.2">
      <c r="B372" s="5"/>
    </row>
    <row r="373" spans="2:2" ht="12.75" customHeight="1" x14ac:dyDescent="0.2">
      <c r="B373" s="5"/>
    </row>
    <row r="374" spans="2:2" ht="12.75" customHeight="1" x14ac:dyDescent="0.2">
      <c r="B374" s="5"/>
    </row>
    <row r="375" spans="2:2" ht="12.75" customHeight="1" x14ac:dyDescent="0.2">
      <c r="B375" s="5"/>
    </row>
    <row r="376" spans="2:2" ht="12.75" customHeight="1" x14ac:dyDescent="0.2">
      <c r="B376" s="5"/>
    </row>
    <row r="377" spans="2:2" ht="12.75" customHeight="1" x14ac:dyDescent="0.2">
      <c r="B377" s="5"/>
    </row>
    <row r="378" spans="2:2" ht="12.75" customHeight="1" x14ac:dyDescent="0.2">
      <c r="B378" s="5"/>
    </row>
    <row r="379" spans="2:2" ht="12.75" customHeight="1" x14ac:dyDescent="0.2">
      <c r="B379" s="5"/>
    </row>
    <row r="380" spans="2:2" ht="12.75" customHeight="1" x14ac:dyDescent="0.2">
      <c r="B380" s="5"/>
    </row>
    <row r="381" spans="2:2" ht="12.75" customHeight="1" x14ac:dyDescent="0.2">
      <c r="B381" s="5"/>
    </row>
    <row r="382" spans="2:2" ht="12.75" customHeight="1" x14ac:dyDescent="0.2">
      <c r="B382" s="5"/>
    </row>
    <row r="383" spans="2:2" ht="12.75" customHeight="1" x14ac:dyDescent="0.2">
      <c r="B383" s="5"/>
    </row>
    <row r="384" spans="2:2" ht="12.75" customHeight="1" x14ac:dyDescent="0.2">
      <c r="B384" s="5"/>
    </row>
    <row r="385" spans="2:2" ht="12.75" customHeight="1" x14ac:dyDescent="0.2">
      <c r="B385" s="5"/>
    </row>
    <row r="386" spans="2:2" ht="12.75" customHeight="1" x14ac:dyDescent="0.2">
      <c r="B386" s="5"/>
    </row>
    <row r="387" spans="2:2" ht="12.75" customHeight="1" x14ac:dyDescent="0.2">
      <c r="B387" s="5"/>
    </row>
    <row r="388" spans="2:2" ht="12.75" customHeight="1" x14ac:dyDescent="0.2">
      <c r="B388" s="5"/>
    </row>
    <row r="389" spans="2:2" ht="12.75" customHeight="1" x14ac:dyDescent="0.2">
      <c r="B389" s="5"/>
    </row>
    <row r="390" spans="2:2" ht="12.75" customHeight="1" x14ac:dyDescent="0.2">
      <c r="B390" s="5"/>
    </row>
    <row r="391" spans="2:2" ht="12.75" customHeight="1" x14ac:dyDescent="0.2">
      <c r="B391" s="5"/>
    </row>
    <row r="392" spans="2:2" ht="12.75" customHeight="1" x14ac:dyDescent="0.2">
      <c r="B392" s="5"/>
    </row>
    <row r="393" spans="2:2" ht="12.75" customHeight="1" x14ac:dyDescent="0.2">
      <c r="B393" s="5"/>
    </row>
    <row r="394" spans="2:2" ht="12.75" customHeight="1" x14ac:dyDescent="0.2">
      <c r="B394" s="5"/>
    </row>
    <row r="395" spans="2:2" ht="12.75" customHeight="1" x14ac:dyDescent="0.2">
      <c r="B395" s="5"/>
    </row>
    <row r="396" spans="2:2" ht="12.75" customHeight="1" x14ac:dyDescent="0.2">
      <c r="B396" s="5"/>
    </row>
    <row r="397" spans="2:2" ht="12.75" customHeight="1" x14ac:dyDescent="0.2">
      <c r="B397" s="5"/>
    </row>
    <row r="398" spans="2:2" ht="12.75" customHeight="1" x14ac:dyDescent="0.2">
      <c r="B398" s="5"/>
    </row>
    <row r="399" spans="2:2" ht="12.75" customHeight="1" x14ac:dyDescent="0.2">
      <c r="B399" s="5"/>
    </row>
    <row r="400" spans="2:2" ht="12.75" customHeight="1" x14ac:dyDescent="0.2">
      <c r="B400" s="5"/>
    </row>
    <row r="401" spans="2:2" ht="12.75" customHeight="1" x14ac:dyDescent="0.2">
      <c r="B401" s="5"/>
    </row>
    <row r="402" spans="2:2" ht="12.75" customHeight="1" x14ac:dyDescent="0.2">
      <c r="B402" s="5"/>
    </row>
    <row r="403" spans="2:2" ht="12.75" customHeight="1" x14ac:dyDescent="0.2">
      <c r="B403" s="5"/>
    </row>
    <row r="404" spans="2:2" ht="12.75" customHeight="1" x14ac:dyDescent="0.2">
      <c r="B404" s="5"/>
    </row>
    <row r="405" spans="2:2" ht="12.75" customHeight="1" x14ac:dyDescent="0.2">
      <c r="B405" s="5"/>
    </row>
    <row r="406" spans="2:2" ht="12.75" customHeight="1" x14ac:dyDescent="0.2">
      <c r="B406" s="5"/>
    </row>
    <row r="407" spans="2:2" ht="12.75" customHeight="1" x14ac:dyDescent="0.2">
      <c r="B407" s="5"/>
    </row>
    <row r="408" spans="2:2" ht="12.75" customHeight="1" x14ac:dyDescent="0.2">
      <c r="B408" s="5"/>
    </row>
    <row r="409" spans="2:2" ht="12.75" customHeight="1" x14ac:dyDescent="0.2">
      <c r="B409" s="5"/>
    </row>
    <row r="410" spans="2:2" ht="12.75" customHeight="1" x14ac:dyDescent="0.2">
      <c r="B410" s="5"/>
    </row>
    <row r="411" spans="2:2" ht="12.75" customHeight="1" x14ac:dyDescent="0.2">
      <c r="B411" s="5"/>
    </row>
    <row r="412" spans="2:2" ht="12.75" customHeight="1" x14ac:dyDescent="0.2">
      <c r="B412" s="5"/>
    </row>
    <row r="413" spans="2:2" ht="12.75" customHeight="1" x14ac:dyDescent="0.2">
      <c r="B413" s="5"/>
    </row>
    <row r="414" spans="2:2" ht="12.75" customHeight="1" x14ac:dyDescent="0.2">
      <c r="B414" s="5"/>
    </row>
    <row r="415" spans="2:2" ht="12.75" customHeight="1" x14ac:dyDescent="0.2">
      <c r="B415" s="5"/>
    </row>
    <row r="416" spans="2:2" ht="12.75" customHeight="1" x14ac:dyDescent="0.2">
      <c r="B416" s="5"/>
    </row>
    <row r="417" spans="2:2" ht="12.75" customHeight="1" x14ac:dyDescent="0.2">
      <c r="B417" s="5"/>
    </row>
    <row r="418" spans="2:2" ht="12.75" customHeight="1" x14ac:dyDescent="0.2">
      <c r="B418" s="5"/>
    </row>
    <row r="419" spans="2:2" ht="12.75" customHeight="1" x14ac:dyDescent="0.2">
      <c r="B419" s="5"/>
    </row>
    <row r="420" spans="2:2" ht="12.75" customHeight="1" x14ac:dyDescent="0.2">
      <c r="B420" s="5"/>
    </row>
    <row r="421" spans="2:2" ht="12.75" customHeight="1" x14ac:dyDescent="0.2">
      <c r="B421" s="5"/>
    </row>
    <row r="422" spans="2:2" ht="12.75" customHeight="1" x14ac:dyDescent="0.2">
      <c r="B422" s="5"/>
    </row>
    <row r="423" spans="2:2" ht="12.75" customHeight="1" x14ac:dyDescent="0.2">
      <c r="B423" s="5"/>
    </row>
    <row r="424" spans="2:2" ht="12.75" customHeight="1" x14ac:dyDescent="0.2">
      <c r="B424" s="5"/>
    </row>
    <row r="425" spans="2:2" ht="12.75" customHeight="1" x14ac:dyDescent="0.2">
      <c r="B425" s="5"/>
    </row>
    <row r="426" spans="2:2" ht="12.75" customHeight="1" x14ac:dyDescent="0.2">
      <c r="B426" s="5"/>
    </row>
    <row r="427" spans="2:2" ht="12.75" customHeight="1" x14ac:dyDescent="0.2">
      <c r="B427" s="5"/>
    </row>
    <row r="428" spans="2:2" ht="12.75" customHeight="1" x14ac:dyDescent="0.2">
      <c r="B428" s="5"/>
    </row>
    <row r="429" spans="2:2" ht="12.75" customHeight="1" x14ac:dyDescent="0.2">
      <c r="B429" s="5"/>
    </row>
    <row r="430" spans="2:2" ht="12.75" customHeight="1" x14ac:dyDescent="0.2">
      <c r="B430" s="5"/>
    </row>
    <row r="431" spans="2:2" ht="12.75" customHeight="1" x14ac:dyDescent="0.2">
      <c r="B431" s="5"/>
    </row>
    <row r="432" spans="2:2" ht="12.75" customHeight="1" x14ac:dyDescent="0.2">
      <c r="B432" s="5"/>
    </row>
    <row r="433" spans="2:2" ht="12.75" customHeight="1" x14ac:dyDescent="0.2">
      <c r="B433" s="5"/>
    </row>
    <row r="434" spans="2:2" ht="12.75" customHeight="1" x14ac:dyDescent="0.2">
      <c r="B434" s="5"/>
    </row>
    <row r="435" spans="2:2" ht="12.75" customHeight="1" x14ac:dyDescent="0.2">
      <c r="B435" s="5"/>
    </row>
    <row r="436" spans="2:2" ht="12.75" customHeight="1" x14ac:dyDescent="0.2">
      <c r="B436" s="5"/>
    </row>
    <row r="437" spans="2:2" ht="12.75" customHeight="1" x14ac:dyDescent="0.2">
      <c r="B437" s="5"/>
    </row>
    <row r="438" spans="2:2" ht="12.75" customHeight="1" x14ac:dyDescent="0.2">
      <c r="B438" s="5"/>
    </row>
    <row r="439" spans="2:2" ht="12.75" customHeight="1" x14ac:dyDescent="0.2">
      <c r="B439" s="5"/>
    </row>
    <row r="440" spans="2:2" ht="12.75" customHeight="1" x14ac:dyDescent="0.2">
      <c r="B440" s="5"/>
    </row>
    <row r="441" spans="2:2" ht="12.75" customHeight="1" x14ac:dyDescent="0.2">
      <c r="B441" s="5"/>
    </row>
    <row r="442" spans="2:2" ht="12.75" customHeight="1" x14ac:dyDescent="0.2">
      <c r="B442" s="5"/>
    </row>
    <row r="443" spans="2:2" ht="12.75" customHeight="1" x14ac:dyDescent="0.2">
      <c r="B443" s="5"/>
    </row>
    <row r="444" spans="2:2" ht="12.75" customHeight="1" x14ac:dyDescent="0.2">
      <c r="B444" s="5"/>
    </row>
    <row r="445" spans="2:2" ht="12.75" customHeight="1" x14ac:dyDescent="0.2">
      <c r="B445" s="5"/>
    </row>
    <row r="446" spans="2:2" ht="12.75" customHeight="1" x14ac:dyDescent="0.2">
      <c r="B446" s="5"/>
    </row>
    <row r="447" spans="2:2" ht="12.75" customHeight="1" x14ac:dyDescent="0.2">
      <c r="B447" s="5"/>
    </row>
    <row r="448" spans="2:2" ht="12.75" customHeight="1" x14ac:dyDescent="0.2">
      <c r="B448" s="5"/>
    </row>
    <row r="449" spans="2:2" ht="12.75" customHeight="1" x14ac:dyDescent="0.2">
      <c r="B449" s="5"/>
    </row>
    <row r="450" spans="2:2" ht="12.75" customHeight="1" x14ac:dyDescent="0.2">
      <c r="B450" s="5"/>
    </row>
    <row r="451" spans="2:2" ht="12.75" customHeight="1" x14ac:dyDescent="0.2">
      <c r="B451" s="5"/>
    </row>
    <row r="452" spans="2:2" ht="12.75" customHeight="1" x14ac:dyDescent="0.2">
      <c r="B452" s="5"/>
    </row>
    <row r="453" spans="2:2" ht="12.75" customHeight="1" x14ac:dyDescent="0.2">
      <c r="B453" s="5"/>
    </row>
    <row r="454" spans="2:2" ht="12.75" customHeight="1" x14ac:dyDescent="0.2">
      <c r="B454" s="5"/>
    </row>
    <row r="455" spans="2:2" ht="12.75" customHeight="1" x14ac:dyDescent="0.2">
      <c r="B455" s="5"/>
    </row>
    <row r="456" spans="2:2" ht="12.75" customHeight="1" x14ac:dyDescent="0.2">
      <c r="B456" s="5"/>
    </row>
    <row r="457" spans="2:2" ht="12.75" customHeight="1" x14ac:dyDescent="0.2">
      <c r="B457" s="5"/>
    </row>
    <row r="458" spans="2:2" ht="12.75" customHeight="1" x14ac:dyDescent="0.2">
      <c r="B458" s="5"/>
    </row>
    <row r="459" spans="2:2" ht="12.75" customHeight="1" x14ac:dyDescent="0.2">
      <c r="B459" s="5"/>
    </row>
    <row r="460" spans="2:2" ht="12.75" customHeight="1" x14ac:dyDescent="0.2">
      <c r="B460" s="5"/>
    </row>
    <row r="461" spans="2:2" ht="12.75" customHeight="1" x14ac:dyDescent="0.2">
      <c r="B461" s="5"/>
    </row>
    <row r="462" spans="2:2" ht="12.75" customHeight="1" x14ac:dyDescent="0.2">
      <c r="B462" s="5"/>
    </row>
    <row r="463" spans="2:2" ht="12.75" customHeight="1" x14ac:dyDescent="0.2">
      <c r="B463" s="5"/>
    </row>
    <row r="464" spans="2:2" ht="12.75" customHeight="1" x14ac:dyDescent="0.2">
      <c r="B464" s="5"/>
    </row>
    <row r="465" spans="2:2" ht="12.75" customHeight="1" x14ac:dyDescent="0.2">
      <c r="B465" s="5"/>
    </row>
    <row r="466" spans="2:2" ht="12.75" customHeight="1" x14ac:dyDescent="0.2">
      <c r="B466" s="5"/>
    </row>
    <row r="467" spans="2:2" ht="12.75" customHeight="1" x14ac:dyDescent="0.2">
      <c r="B467" s="5"/>
    </row>
    <row r="468" spans="2:2" ht="12.75" customHeight="1" x14ac:dyDescent="0.2">
      <c r="B468" s="5"/>
    </row>
    <row r="469" spans="2:2" ht="12.75" customHeight="1" x14ac:dyDescent="0.2">
      <c r="B469" s="5"/>
    </row>
    <row r="470" spans="2:2" ht="12.75" customHeight="1" x14ac:dyDescent="0.2">
      <c r="B470" s="5"/>
    </row>
    <row r="471" spans="2:2" ht="12.75" customHeight="1" x14ac:dyDescent="0.2">
      <c r="B471" s="5"/>
    </row>
    <row r="472" spans="2:2" ht="12.75" customHeight="1" x14ac:dyDescent="0.2">
      <c r="B472" s="5"/>
    </row>
    <row r="473" spans="2:2" ht="12.75" customHeight="1" x14ac:dyDescent="0.2">
      <c r="B473" s="5"/>
    </row>
    <row r="474" spans="2:2" ht="12.75" customHeight="1" x14ac:dyDescent="0.2">
      <c r="B474" s="5"/>
    </row>
    <row r="475" spans="2:2" ht="12.75" customHeight="1" x14ac:dyDescent="0.2">
      <c r="B475" s="5"/>
    </row>
    <row r="476" spans="2:2" ht="12.75" customHeight="1" x14ac:dyDescent="0.2">
      <c r="B476" s="5"/>
    </row>
    <row r="477" spans="2:2" ht="12.75" customHeight="1" x14ac:dyDescent="0.2">
      <c r="B477" s="5"/>
    </row>
    <row r="478" spans="2:2" ht="12.75" customHeight="1" x14ac:dyDescent="0.2">
      <c r="B478" s="5"/>
    </row>
    <row r="479" spans="2:2" ht="12.75" customHeight="1" x14ac:dyDescent="0.2">
      <c r="B479" s="5"/>
    </row>
    <row r="480" spans="2:2" ht="12.75" customHeight="1" x14ac:dyDescent="0.2">
      <c r="B480" s="5"/>
    </row>
    <row r="481" spans="2:2" ht="12.75" customHeight="1" x14ac:dyDescent="0.2">
      <c r="B481" s="5"/>
    </row>
    <row r="482" spans="2:2" ht="12.75" customHeight="1" x14ac:dyDescent="0.2">
      <c r="B482" s="5"/>
    </row>
    <row r="483" spans="2:2" ht="12.75" customHeight="1" x14ac:dyDescent="0.2">
      <c r="B483" s="5"/>
    </row>
    <row r="484" spans="2:2" ht="12.75" customHeight="1" x14ac:dyDescent="0.2">
      <c r="B484" s="5"/>
    </row>
    <row r="485" spans="2:2" ht="12.75" customHeight="1" x14ac:dyDescent="0.2">
      <c r="B485" s="5"/>
    </row>
    <row r="486" spans="2:2" ht="12.75" customHeight="1" x14ac:dyDescent="0.2">
      <c r="B486" s="5"/>
    </row>
    <row r="487" spans="2:2" ht="12.75" customHeight="1" x14ac:dyDescent="0.2">
      <c r="B487" s="5"/>
    </row>
    <row r="488" spans="2:2" ht="12.75" customHeight="1" x14ac:dyDescent="0.2">
      <c r="B488" s="5"/>
    </row>
    <row r="489" spans="2:2" ht="12.75" customHeight="1" x14ac:dyDescent="0.2">
      <c r="B489" s="5"/>
    </row>
    <row r="490" spans="2:2" ht="12.75" customHeight="1" x14ac:dyDescent="0.2">
      <c r="B490" s="5"/>
    </row>
    <row r="491" spans="2:2" ht="12.75" customHeight="1" x14ac:dyDescent="0.2">
      <c r="B491" s="5"/>
    </row>
    <row r="492" spans="2:2" ht="12.75" customHeight="1" x14ac:dyDescent="0.2">
      <c r="B492" s="5"/>
    </row>
    <row r="493" spans="2:2" ht="12.75" customHeight="1" x14ac:dyDescent="0.2">
      <c r="B493" s="5"/>
    </row>
    <row r="494" spans="2:2" ht="12.75" customHeight="1" x14ac:dyDescent="0.2">
      <c r="B494" s="5"/>
    </row>
    <row r="495" spans="2:2" ht="12.75" customHeight="1" x14ac:dyDescent="0.2">
      <c r="B495" s="5"/>
    </row>
    <row r="496" spans="2:2" ht="12.75" customHeight="1" x14ac:dyDescent="0.2">
      <c r="B496" s="5"/>
    </row>
    <row r="497" spans="2:2" ht="12.75" customHeight="1" x14ac:dyDescent="0.2">
      <c r="B497" s="5"/>
    </row>
    <row r="498" spans="2:2" ht="12.75" customHeight="1" x14ac:dyDescent="0.2">
      <c r="B498" s="5"/>
    </row>
    <row r="499" spans="2:2" ht="12.75" customHeight="1" x14ac:dyDescent="0.2">
      <c r="B499" s="5"/>
    </row>
    <row r="500" spans="2:2" ht="12.75" customHeight="1" x14ac:dyDescent="0.2">
      <c r="B500" s="5"/>
    </row>
    <row r="501" spans="2:2" ht="12.75" customHeight="1" x14ac:dyDescent="0.2">
      <c r="B501" s="5"/>
    </row>
    <row r="502" spans="2:2" ht="12.75" customHeight="1" x14ac:dyDescent="0.2">
      <c r="B502" s="5"/>
    </row>
    <row r="503" spans="2:2" ht="12.75" customHeight="1" x14ac:dyDescent="0.2">
      <c r="B503" s="5"/>
    </row>
    <row r="504" spans="2:2" ht="12.75" customHeight="1" x14ac:dyDescent="0.2">
      <c r="B504" s="5"/>
    </row>
    <row r="505" spans="2:2" ht="12.75" customHeight="1" x14ac:dyDescent="0.2">
      <c r="B505" s="5"/>
    </row>
    <row r="506" spans="2:2" ht="12.75" customHeight="1" x14ac:dyDescent="0.2">
      <c r="B506" s="5"/>
    </row>
    <row r="507" spans="2:2" ht="12.75" customHeight="1" x14ac:dyDescent="0.2">
      <c r="B507" s="5"/>
    </row>
    <row r="508" spans="2:2" ht="12.75" customHeight="1" x14ac:dyDescent="0.2">
      <c r="B508" s="5"/>
    </row>
    <row r="509" spans="2:2" ht="12.75" customHeight="1" x14ac:dyDescent="0.2">
      <c r="B509" s="5"/>
    </row>
    <row r="510" spans="2:2" ht="12.75" customHeight="1" x14ac:dyDescent="0.2">
      <c r="B510" s="5"/>
    </row>
    <row r="511" spans="2:2" ht="12.75" customHeight="1" x14ac:dyDescent="0.2">
      <c r="B511" s="5"/>
    </row>
    <row r="512" spans="2:2" ht="12.75" customHeight="1" x14ac:dyDescent="0.2">
      <c r="B512" s="5"/>
    </row>
    <row r="513" spans="2:2" ht="12.75" customHeight="1" x14ac:dyDescent="0.2">
      <c r="B513" s="5"/>
    </row>
    <row r="514" spans="2:2" ht="12.75" customHeight="1" x14ac:dyDescent="0.2">
      <c r="B514" s="5"/>
    </row>
    <row r="515" spans="2:2" ht="12.75" customHeight="1" x14ac:dyDescent="0.2">
      <c r="B515" s="5"/>
    </row>
    <row r="516" spans="2:2" ht="12.75" customHeight="1" x14ac:dyDescent="0.2">
      <c r="B516" s="5"/>
    </row>
    <row r="517" spans="2:2" ht="12.75" customHeight="1" x14ac:dyDescent="0.2">
      <c r="B517" s="5"/>
    </row>
    <row r="518" spans="2:2" ht="12.75" customHeight="1" x14ac:dyDescent="0.2">
      <c r="B518" s="5"/>
    </row>
    <row r="519" spans="2:2" ht="12.75" customHeight="1" x14ac:dyDescent="0.2">
      <c r="B519" s="5"/>
    </row>
    <row r="520" spans="2:2" ht="12.75" customHeight="1" x14ac:dyDescent="0.2">
      <c r="B520" s="5"/>
    </row>
    <row r="521" spans="2:2" ht="12.75" customHeight="1" x14ac:dyDescent="0.2">
      <c r="B521" s="5"/>
    </row>
    <row r="522" spans="2:2" ht="12.75" customHeight="1" x14ac:dyDescent="0.2">
      <c r="B522" s="5"/>
    </row>
    <row r="523" spans="2:2" ht="12.75" customHeight="1" x14ac:dyDescent="0.2">
      <c r="B523" s="5"/>
    </row>
    <row r="524" spans="2:2" ht="12.75" customHeight="1" x14ac:dyDescent="0.2">
      <c r="B524" s="5"/>
    </row>
    <row r="525" spans="2:2" ht="12.75" customHeight="1" x14ac:dyDescent="0.2">
      <c r="B525" s="5"/>
    </row>
    <row r="526" spans="2:2" ht="12.75" customHeight="1" x14ac:dyDescent="0.2">
      <c r="B526" s="5"/>
    </row>
    <row r="527" spans="2:2" ht="12.75" customHeight="1" x14ac:dyDescent="0.2">
      <c r="B527" s="5"/>
    </row>
    <row r="528" spans="2:2" ht="12.75" customHeight="1" x14ac:dyDescent="0.2">
      <c r="B528" s="5"/>
    </row>
    <row r="529" spans="2:2" ht="12.75" customHeight="1" x14ac:dyDescent="0.2">
      <c r="B529" s="5"/>
    </row>
    <row r="530" spans="2:2" ht="12.75" customHeight="1" x14ac:dyDescent="0.2">
      <c r="B530" s="5"/>
    </row>
    <row r="531" spans="2:2" ht="12.75" customHeight="1" x14ac:dyDescent="0.2">
      <c r="B531" s="5"/>
    </row>
    <row r="532" spans="2:2" ht="12.75" customHeight="1" x14ac:dyDescent="0.2">
      <c r="B532" s="5"/>
    </row>
    <row r="533" spans="2:2" ht="12.75" customHeight="1" x14ac:dyDescent="0.2">
      <c r="B533" s="5"/>
    </row>
    <row r="534" spans="2:2" ht="12.75" customHeight="1" x14ac:dyDescent="0.2">
      <c r="B534" s="5"/>
    </row>
    <row r="535" spans="2:2" ht="12.75" customHeight="1" x14ac:dyDescent="0.2">
      <c r="B535" s="5"/>
    </row>
    <row r="536" spans="2:2" ht="12.75" customHeight="1" x14ac:dyDescent="0.2">
      <c r="B536" s="5"/>
    </row>
    <row r="537" spans="2:2" ht="12.75" customHeight="1" x14ac:dyDescent="0.2">
      <c r="B537" s="5"/>
    </row>
    <row r="538" spans="2:2" ht="12.75" customHeight="1" x14ac:dyDescent="0.2">
      <c r="B538" s="5"/>
    </row>
    <row r="539" spans="2:2" ht="12.75" customHeight="1" x14ac:dyDescent="0.2">
      <c r="B539" s="5"/>
    </row>
    <row r="540" spans="2:2" ht="12.75" customHeight="1" x14ac:dyDescent="0.2">
      <c r="B540" s="5"/>
    </row>
    <row r="541" spans="2:2" ht="12.75" customHeight="1" x14ac:dyDescent="0.2">
      <c r="B541" s="5"/>
    </row>
    <row r="542" spans="2:2" ht="12.75" customHeight="1" x14ac:dyDescent="0.2">
      <c r="B542" s="5"/>
    </row>
    <row r="543" spans="2:2" ht="12.75" customHeight="1" x14ac:dyDescent="0.2">
      <c r="B543" s="5"/>
    </row>
    <row r="544" spans="2:2" ht="12.75" customHeight="1" x14ac:dyDescent="0.2">
      <c r="B544" s="5"/>
    </row>
    <row r="545" spans="2:2" ht="12.75" customHeight="1" x14ac:dyDescent="0.2">
      <c r="B545" s="5"/>
    </row>
    <row r="546" spans="2:2" ht="12.75" customHeight="1" x14ac:dyDescent="0.2">
      <c r="B546" s="5"/>
    </row>
    <row r="547" spans="2:2" ht="12.75" customHeight="1" x14ac:dyDescent="0.2">
      <c r="B547" s="5"/>
    </row>
    <row r="548" spans="2:2" ht="12.75" customHeight="1" x14ac:dyDescent="0.2">
      <c r="B548" s="5"/>
    </row>
    <row r="549" spans="2:2" ht="12.75" customHeight="1" x14ac:dyDescent="0.2">
      <c r="B549" s="5"/>
    </row>
    <row r="550" spans="2:2" ht="12.75" customHeight="1" x14ac:dyDescent="0.2">
      <c r="B550" s="5"/>
    </row>
    <row r="551" spans="2:2" ht="12.75" customHeight="1" x14ac:dyDescent="0.2">
      <c r="B551" s="5"/>
    </row>
    <row r="552" spans="2:2" ht="12.75" customHeight="1" x14ac:dyDescent="0.2">
      <c r="B552" s="5"/>
    </row>
    <row r="553" spans="2:2" ht="12.75" customHeight="1" x14ac:dyDescent="0.2">
      <c r="B553" s="5"/>
    </row>
    <row r="554" spans="2:2" ht="12.75" customHeight="1" x14ac:dyDescent="0.2">
      <c r="B554" s="5"/>
    </row>
    <row r="555" spans="2:2" ht="12.75" customHeight="1" x14ac:dyDescent="0.2">
      <c r="B555" s="5"/>
    </row>
    <row r="556" spans="2:2" ht="12.75" customHeight="1" x14ac:dyDescent="0.2">
      <c r="B556" s="5"/>
    </row>
    <row r="557" spans="2:2" ht="12.75" customHeight="1" x14ac:dyDescent="0.2">
      <c r="B557" s="5"/>
    </row>
    <row r="558" spans="2:2" ht="12.75" customHeight="1" x14ac:dyDescent="0.2">
      <c r="B558" s="5"/>
    </row>
    <row r="559" spans="2:2" ht="12.75" customHeight="1" x14ac:dyDescent="0.2">
      <c r="B559" s="5"/>
    </row>
    <row r="560" spans="2:2" ht="12.75" customHeight="1" x14ac:dyDescent="0.2">
      <c r="B560" s="5"/>
    </row>
    <row r="561" spans="2:2" ht="12.75" customHeight="1" x14ac:dyDescent="0.2">
      <c r="B561" s="5"/>
    </row>
    <row r="562" spans="2:2" ht="12.75" customHeight="1" x14ac:dyDescent="0.2">
      <c r="B562" s="5"/>
    </row>
    <row r="563" spans="2:2" ht="12.75" customHeight="1" x14ac:dyDescent="0.2">
      <c r="B563" s="5"/>
    </row>
    <row r="564" spans="2:2" ht="12.75" customHeight="1" x14ac:dyDescent="0.2">
      <c r="B564" s="5"/>
    </row>
    <row r="565" spans="2:2" ht="12.75" customHeight="1" x14ac:dyDescent="0.2">
      <c r="B565" s="5"/>
    </row>
    <row r="566" spans="2:2" ht="12.75" customHeight="1" x14ac:dyDescent="0.2">
      <c r="B566" s="5"/>
    </row>
    <row r="567" spans="2:2" ht="12.75" customHeight="1" x14ac:dyDescent="0.2">
      <c r="B567" s="5"/>
    </row>
    <row r="568" spans="2:2" ht="12.75" customHeight="1" x14ac:dyDescent="0.2">
      <c r="B568" s="5"/>
    </row>
    <row r="569" spans="2:2" ht="12.75" customHeight="1" x14ac:dyDescent="0.2">
      <c r="B569" s="5"/>
    </row>
    <row r="570" spans="2:2" ht="12.75" customHeight="1" x14ac:dyDescent="0.2">
      <c r="B570" s="5"/>
    </row>
    <row r="571" spans="2:2" ht="12.75" customHeight="1" x14ac:dyDescent="0.2">
      <c r="B571" s="5"/>
    </row>
    <row r="572" spans="2:2" ht="12.75" customHeight="1" x14ac:dyDescent="0.2">
      <c r="B572" s="5"/>
    </row>
    <row r="573" spans="2:2" ht="12.75" customHeight="1" x14ac:dyDescent="0.2">
      <c r="B573" s="5"/>
    </row>
    <row r="574" spans="2:2" ht="12.75" customHeight="1" x14ac:dyDescent="0.2">
      <c r="B574" s="5"/>
    </row>
    <row r="575" spans="2:2" ht="12.75" customHeight="1" x14ac:dyDescent="0.2">
      <c r="B575" s="5"/>
    </row>
    <row r="576" spans="2:2" ht="12.75" customHeight="1" x14ac:dyDescent="0.2">
      <c r="B576" s="5"/>
    </row>
    <row r="577" spans="2:2" ht="12.75" customHeight="1" x14ac:dyDescent="0.2">
      <c r="B577" s="5"/>
    </row>
    <row r="578" spans="2:2" ht="12.75" customHeight="1" x14ac:dyDescent="0.2">
      <c r="B578" s="5"/>
    </row>
    <row r="579" spans="2:2" ht="12.75" customHeight="1" x14ac:dyDescent="0.2">
      <c r="B579" s="5"/>
    </row>
    <row r="580" spans="2:2" ht="12.75" customHeight="1" x14ac:dyDescent="0.2">
      <c r="B580" s="5"/>
    </row>
    <row r="581" spans="2:2" ht="12.75" customHeight="1" x14ac:dyDescent="0.2">
      <c r="B581" s="5"/>
    </row>
    <row r="582" spans="2:2" ht="12.75" customHeight="1" x14ac:dyDescent="0.2">
      <c r="B582" s="5"/>
    </row>
    <row r="583" spans="2:2" ht="12.75" customHeight="1" x14ac:dyDescent="0.2">
      <c r="B583" s="5"/>
    </row>
    <row r="584" spans="2:2" ht="12.75" customHeight="1" x14ac:dyDescent="0.2">
      <c r="B584" s="5"/>
    </row>
    <row r="585" spans="2:2" ht="12.75" customHeight="1" x14ac:dyDescent="0.2">
      <c r="B585" s="5"/>
    </row>
    <row r="586" spans="2:2" ht="12.75" customHeight="1" x14ac:dyDescent="0.2">
      <c r="B586" s="5"/>
    </row>
    <row r="587" spans="2:2" ht="12.75" customHeight="1" x14ac:dyDescent="0.2">
      <c r="B587" s="5"/>
    </row>
    <row r="588" spans="2:2" ht="12.75" customHeight="1" x14ac:dyDescent="0.2">
      <c r="B588" s="5"/>
    </row>
    <row r="589" spans="2:2" ht="12.75" customHeight="1" x14ac:dyDescent="0.2">
      <c r="B589" s="5"/>
    </row>
    <row r="590" spans="2:2" ht="12.75" customHeight="1" x14ac:dyDescent="0.2">
      <c r="B590" s="5"/>
    </row>
    <row r="591" spans="2:2" ht="12.75" customHeight="1" x14ac:dyDescent="0.2">
      <c r="B591" s="5"/>
    </row>
    <row r="592" spans="2:2" ht="12.75" customHeight="1" x14ac:dyDescent="0.2">
      <c r="B592" s="5"/>
    </row>
    <row r="593" spans="2:2" ht="12.75" customHeight="1" x14ac:dyDescent="0.2">
      <c r="B593" s="5"/>
    </row>
    <row r="594" spans="2:2" ht="12.75" customHeight="1" x14ac:dyDescent="0.2">
      <c r="B594" s="5"/>
    </row>
    <row r="595" spans="2:2" ht="12.75" customHeight="1" x14ac:dyDescent="0.2">
      <c r="B595" s="5"/>
    </row>
    <row r="596" spans="2:2" ht="12.75" customHeight="1" x14ac:dyDescent="0.2">
      <c r="B596" s="5"/>
    </row>
    <row r="597" spans="2:2" ht="12.75" customHeight="1" x14ac:dyDescent="0.2">
      <c r="B597" s="5"/>
    </row>
    <row r="598" spans="2:2" ht="12.75" customHeight="1" x14ac:dyDescent="0.2">
      <c r="B598" s="5"/>
    </row>
    <row r="599" spans="2:2" ht="12.75" customHeight="1" x14ac:dyDescent="0.2">
      <c r="B599" s="5"/>
    </row>
    <row r="600" spans="2:2" ht="12.75" customHeight="1" x14ac:dyDescent="0.2">
      <c r="B600" s="5"/>
    </row>
    <row r="601" spans="2:2" ht="12.75" customHeight="1" x14ac:dyDescent="0.2">
      <c r="B601" s="5"/>
    </row>
    <row r="602" spans="2:2" ht="12.75" customHeight="1" x14ac:dyDescent="0.2">
      <c r="B602" s="5"/>
    </row>
    <row r="603" spans="2:2" ht="12.75" customHeight="1" x14ac:dyDescent="0.2">
      <c r="B603" s="5"/>
    </row>
    <row r="604" spans="2:2" ht="12.75" customHeight="1" x14ac:dyDescent="0.2">
      <c r="B604" s="5"/>
    </row>
    <row r="605" spans="2:2" ht="12.75" customHeight="1" x14ac:dyDescent="0.2">
      <c r="B605" s="5"/>
    </row>
    <row r="606" spans="2:2" ht="12.75" customHeight="1" x14ac:dyDescent="0.2">
      <c r="B606" s="5"/>
    </row>
    <row r="607" spans="2:2" ht="12.75" customHeight="1" x14ac:dyDescent="0.2">
      <c r="B607" s="5"/>
    </row>
    <row r="608" spans="2:2" ht="12.75" customHeight="1" x14ac:dyDescent="0.2">
      <c r="B608" s="5"/>
    </row>
    <row r="609" spans="2:2" ht="12.75" customHeight="1" x14ac:dyDescent="0.2">
      <c r="B609" s="5"/>
    </row>
    <row r="610" spans="2:2" ht="12.75" customHeight="1" x14ac:dyDescent="0.2">
      <c r="B610" s="5"/>
    </row>
    <row r="611" spans="2:2" ht="12.75" customHeight="1" x14ac:dyDescent="0.2">
      <c r="B611" s="5"/>
    </row>
    <row r="612" spans="2:2" ht="12.75" customHeight="1" x14ac:dyDescent="0.2">
      <c r="B612" s="5"/>
    </row>
    <row r="613" spans="2:2" ht="12.75" customHeight="1" x14ac:dyDescent="0.2">
      <c r="B613" s="5"/>
    </row>
    <row r="614" spans="2:2" ht="12.75" customHeight="1" x14ac:dyDescent="0.2">
      <c r="B614" s="5"/>
    </row>
    <row r="615" spans="2:2" ht="12.75" customHeight="1" x14ac:dyDescent="0.2">
      <c r="B615" s="5"/>
    </row>
    <row r="616" spans="2:2" ht="12.75" customHeight="1" x14ac:dyDescent="0.2">
      <c r="B616" s="5"/>
    </row>
    <row r="617" spans="2:2" ht="12.75" customHeight="1" x14ac:dyDescent="0.2">
      <c r="B617" s="5"/>
    </row>
    <row r="618" spans="2:2" ht="12.75" customHeight="1" x14ac:dyDescent="0.2">
      <c r="B618" s="5"/>
    </row>
    <row r="619" spans="2:2" ht="12.75" customHeight="1" x14ac:dyDescent="0.2">
      <c r="B619" s="5"/>
    </row>
    <row r="620" spans="2:2" ht="12.75" customHeight="1" x14ac:dyDescent="0.2">
      <c r="B620" s="5"/>
    </row>
    <row r="621" spans="2:2" ht="12.75" customHeight="1" x14ac:dyDescent="0.2">
      <c r="B621" s="5"/>
    </row>
    <row r="622" spans="2:2" ht="12.75" customHeight="1" x14ac:dyDescent="0.2">
      <c r="B622" s="5"/>
    </row>
    <row r="623" spans="2:2" ht="12.75" customHeight="1" x14ac:dyDescent="0.2">
      <c r="B623" s="5"/>
    </row>
    <row r="624" spans="2:2" ht="12.75" customHeight="1" x14ac:dyDescent="0.2">
      <c r="B624" s="5"/>
    </row>
    <row r="625" spans="2:2" ht="12.75" customHeight="1" x14ac:dyDescent="0.2">
      <c r="B625" s="5"/>
    </row>
    <row r="626" spans="2:2" ht="12.75" customHeight="1" x14ac:dyDescent="0.2">
      <c r="B626" s="5"/>
    </row>
    <row r="627" spans="2:2" ht="12.75" customHeight="1" x14ac:dyDescent="0.2">
      <c r="B627" s="5"/>
    </row>
    <row r="628" spans="2:2" ht="12.75" customHeight="1" x14ac:dyDescent="0.2">
      <c r="B628" s="5"/>
    </row>
    <row r="629" spans="2:2" ht="12.75" customHeight="1" x14ac:dyDescent="0.2">
      <c r="B629" s="5"/>
    </row>
    <row r="630" spans="2:2" ht="12.75" customHeight="1" x14ac:dyDescent="0.2">
      <c r="B630" s="5"/>
    </row>
    <row r="631" spans="2:2" ht="12.75" customHeight="1" x14ac:dyDescent="0.2">
      <c r="B631" s="5"/>
    </row>
    <row r="632" spans="2:2" ht="12.75" customHeight="1" x14ac:dyDescent="0.2">
      <c r="B632" s="5"/>
    </row>
    <row r="633" spans="2:2" ht="12.75" customHeight="1" x14ac:dyDescent="0.2">
      <c r="B633" s="5"/>
    </row>
    <row r="634" spans="2:2" ht="12.75" customHeight="1" x14ac:dyDescent="0.2">
      <c r="B634" s="5"/>
    </row>
    <row r="635" spans="2:2" ht="12.75" customHeight="1" x14ac:dyDescent="0.2">
      <c r="B635" s="5"/>
    </row>
    <row r="636" spans="2:2" ht="12.75" customHeight="1" x14ac:dyDescent="0.2">
      <c r="B636" s="5"/>
    </row>
    <row r="637" spans="2:2" ht="12.75" customHeight="1" x14ac:dyDescent="0.2">
      <c r="B637" s="5"/>
    </row>
    <row r="638" spans="2:2" ht="12.75" customHeight="1" x14ac:dyDescent="0.2">
      <c r="B638" s="5"/>
    </row>
    <row r="639" spans="2:2" ht="12.75" customHeight="1" x14ac:dyDescent="0.2">
      <c r="B639" s="5"/>
    </row>
    <row r="640" spans="2:2" ht="12.75" customHeight="1" x14ac:dyDescent="0.2">
      <c r="B640" s="5"/>
    </row>
    <row r="641" spans="2:2" ht="12.75" customHeight="1" x14ac:dyDescent="0.2">
      <c r="B641" s="5"/>
    </row>
    <row r="642" spans="2:2" ht="12.75" customHeight="1" x14ac:dyDescent="0.2">
      <c r="B642" s="5"/>
    </row>
    <row r="643" spans="2:2" ht="12.75" customHeight="1" x14ac:dyDescent="0.2">
      <c r="B643" s="5"/>
    </row>
    <row r="644" spans="2:2" ht="12.75" customHeight="1" x14ac:dyDescent="0.2">
      <c r="B644" s="5"/>
    </row>
    <row r="645" spans="2:2" ht="12.75" customHeight="1" x14ac:dyDescent="0.2">
      <c r="B645" s="5"/>
    </row>
    <row r="646" spans="2:2" ht="12.75" customHeight="1" x14ac:dyDescent="0.2">
      <c r="B646" s="5"/>
    </row>
    <row r="647" spans="2:2" ht="12.75" customHeight="1" x14ac:dyDescent="0.2">
      <c r="B647" s="5"/>
    </row>
    <row r="648" spans="2:2" ht="12.75" customHeight="1" x14ac:dyDescent="0.2">
      <c r="B648" s="5"/>
    </row>
    <row r="649" spans="2:2" ht="12.75" customHeight="1" x14ac:dyDescent="0.2">
      <c r="B649" s="5"/>
    </row>
    <row r="650" spans="2:2" ht="12.75" customHeight="1" x14ac:dyDescent="0.2">
      <c r="B650" s="5"/>
    </row>
    <row r="651" spans="2:2" ht="12.75" customHeight="1" x14ac:dyDescent="0.2">
      <c r="B651" s="5"/>
    </row>
    <row r="652" spans="2:2" ht="12.75" customHeight="1" x14ac:dyDescent="0.2">
      <c r="B652" s="5"/>
    </row>
    <row r="653" spans="2:2" ht="12.75" customHeight="1" x14ac:dyDescent="0.2">
      <c r="B653" s="5"/>
    </row>
    <row r="654" spans="2:2" ht="12.75" customHeight="1" x14ac:dyDescent="0.2">
      <c r="B654" s="5"/>
    </row>
    <row r="655" spans="2:2" ht="12.75" customHeight="1" x14ac:dyDescent="0.2">
      <c r="B655" s="5"/>
    </row>
    <row r="656" spans="2:2" ht="12.75" customHeight="1" x14ac:dyDescent="0.2">
      <c r="B656" s="5"/>
    </row>
    <row r="657" spans="2:2" ht="12.75" customHeight="1" x14ac:dyDescent="0.2">
      <c r="B657" s="5"/>
    </row>
    <row r="658" spans="2:2" ht="12.75" customHeight="1" x14ac:dyDescent="0.2">
      <c r="B658" s="5"/>
    </row>
    <row r="659" spans="2:2" ht="12.75" customHeight="1" x14ac:dyDescent="0.2">
      <c r="B659" s="5"/>
    </row>
    <row r="660" spans="2:2" ht="12.75" customHeight="1" x14ac:dyDescent="0.2">
      <c r="B660" s="5"/>
    </row>
    <row r="661" spans="2:2" ht="12.75" customHeight="1" x14ac:dyDescent="0.2">
      <c r="B661" s="5"/>
    </row>
    <row r="662" spans="2:2" ht="12.75" customHeight="1" x14ac:dyDescent="0.2">
      <c r="B662" s="5"/>
    </row>
    <row r="663" spans="2:2" ht="12.75" customHeight="1" x14ac:dyDescent="0.2">
      <c r="B663" s="5"/>
    </row>
    <row r="664" spans="2:2" ht="12.75" customHeight="1" x14ac:dyDescent="0.2">
      <c r="B664" s="5"/>
    </row>
    <row r="665" spans="2:2" ht="12.75" customHeight="1" x14ac:dyDescent="0.2">
      <c r="B665" s="5"/>
    </row>
    <row r="666" spans="2:2" ht="12.75" customHeight="1" x14ac:dyDescent="0.2">
      <c r="B666" s="5"/>
    </row>
    <row r="667" spans="2:2" ht="12.75" customHeight="1" x14ac:dyDescent="0.2">
      <c r="B667" s="5"/>
    </row>
    <row r="668" spans="2:2" ht="12.75" customHeight="1" x14ac:dyDescent="0.2">
      <c r="B668" s="5"/>
    </row>
    <row r="669" spans="2:2" ht="12.75" customHeight="1" x14ac:dyDescent="0.2">
      <c r="B669" s="5"/>
    </row>
    <row r="670" spans="2:2" ht="12.75" customHeight="1" x14ac:dyDescent="0.2">
      <c r="B670" s="5"/>
    </row>
    <row r="671" spans="2:2" ht="12.75" customHeight="1" x14ac:dyDescent="0.2">
      <c r="B671" s="5"/>
    </row>
    <row r="672" spans="2:2" ht="12.75" customHeight="1" x14ac:dyDescent="0.2">
      <c r="B672" s="5"/>
    </row>
    <row r="673" spans="2:2" ht="12.75" customHeight="1" x14ac:dyDescent="0.2">
      <c r="B673" s="5"/>
    </row>
    <row r="674" spans="2:2" ht="12.75" customHeight="1" x14ac:dyDescent="0.2">
      <c r="B674" s="5"/>
    </row>
    <row r="675" spans="2:2" ht="12.75" customHeight="1" x14ac:dyDescent="0.2">
      <c r="B675" s="5"/>
    </row>
    <row r="676" spans="2:2" ht="12.75" customHeight="1" x14ac:dyDescent="0.2">
      <c r="B676" s="5"/>
    </row>
    <row r="677" spans="2:2" ht="12.75" customHeight="1" x14ac:dyDescent="0.2">
      <c r="B677" s="5"/>
    </row>
    <row r="678" spans="2:2" ht="12.75" customHeight="1" x14ac:dyDescent="0.2">
      <c r="B678" s="5"/>
    </row>
    <row r="679" spans="2:2" ht="12.75" customHeight="1" x14ac:dyDescent="0.2">
      <c r="B679" s="5"/>
    </row>
    <row r="680" spans="2:2" ht="12.75" customHeight="1" x14ac:dyDescent="0.2">
      <c r="B680" s="5"/>
    </row>
    <row r="681" spans="2:2" ht="12.75" customHeight="1" x14ac:dyDescent="0.2">
      <c r="B681" s="5"/>
    </row>
    <row r="682" spans="2:2" ht="12.75" customHeight="1" x14ac:dyDescent="0.2">
      <c r="B682" s="5"/>
    </row>
    <row r="683" spans="2:2" ht="12.75" customHeight="1" x14ac:dyDescent="0.2">
      <c r="B683" s="5"/>
    </row>
    <row r="684" spans="2:2" ht="12.75" customHeight="1" x14ac:dyDescent="0.2">
      <c r="B684" s="5"/>
    </row>
    <row r="685" spans="2:2" ht="12.75" customHeight="1" x14ac:dyDescent="0.2">
      <c r="B685" s="5"/>
    </row>
    <row r="686" spans="2:2" ht="12.75" customHeight="1" x14ac:dyDescent="0.2">
      <c r="B686" s="5"/>
    </row>
    <row r="687" spans="2:2" ht="12.75" customHeight="1" x14ac:dyDescent="0.2">
      <c r="B687" s="5"/>
    </row>
    <row r="688" spans="2:2" ht="12.75" customHeight="1" x14ac:dyDescent="0.2">
      <c r="B688" s="5"/>
    </row>
    <row r="689" spans="2:2" ht="12.75" customHeight="1" x14ac:dyDescent="0.2">
      <c r="B689" s="5"/>
    </row>
    <row r="690" spans="2:2" ht="12.75" customHeight="1" x14ac:dyDescent="0.2">
      <c r="B690" s="5"/>
    </row>
    <row r="691" spans="2:2" ht="12.75" customHeight="1" x14ac:dyDescent="0.2">
      <c r="B691" s="5"/>
    </row>
    <row r="692" spans="2:2" ht="12.75" customHeight="1" x14ac:dyDescent="0.2">
      <c r="B692" s="5"/>
    </row>
    <row r="693" spans="2:2" ht="12.75" customHeight="1" x14ac:dyDescent="0.2">
      <c r="B693" s="5"/>
    </row>
    <row r="694" spans="2:2" ht="12.75" customHeight="1" x14ac:dyDescent="0.2">
      <c r="B694" s="5"/>
    </row>
    <row r="695" spans="2:2" ht="12.75" customHeight="1" x14ac:dyDescent="0.2">
      <c r="B695" s="5"/>
    </row>
    <row r="696" spans="2:2" ht="12.75" customHeight="1" x14ac:dyDescent="0.2">
      <c r="B696" s="5"/>
    </row>
    <row r="697" spans="2:2" ht="12.75" customHeight="1" x14ac:dyDescent="0.2">
      <c r="B697" s="5"/>
    </row>
    <row r="698" spans="2:2" ht="12.75" customHeight="1" x14ac:dyDescent="0.2">
      <c r="B698" s="5"/>
    </row>
    <row r="699" spans="2:2" ht="12.75" customHeight="1" x14ac:dyDescent="0.2">
      <c r="B699" s="5"/>
    </row>
    <row r="700" spans="2:2" ht="12.75" customHeight="1" x14ac:dyDescent="0.2">
      <c r="B700" s="5"/>
    </row>
    <row r="701" spans="2:2" ht="12.75" customHeight="1" x14ac:dyDescent="0.2">
      <c r="B701" s="5"/>
    </row>
    <row r="702" spans="2:2" ht="12.75" customHeight="1" x14ac:dyDescent="0.2">
      <c r="B702" s="5"/>
    </row>
    <row r="703" spans="2:2" ht="12.75" customHeight="1" x14ac:dyDescent="0.2">
      <c r="B703" s="5"/>
    </row>
    <row r="704" spans="2:2" ht="12.75" customHeight="1" x14ac:dyDescent="0.2">
      <c r="B704" s="5"/>
    </row>
    <row r="705" spans="2:2" ht="12.75" customHeight="1" x14ac:dyDescent="0.2">
      <c r="B705" s="5"/>
    </row>
    <row r="706" spans="2:2" ht="12.75" customHeight="1" x14ac:dyDescent="0.2">
      <c r="B706" s="5"/>
    </row>
    <row r="707" spans="2:2" ht="12.75" customHeight="1" x14ac:dyDescent="0.2">
      <c r="B707" s="5"/>
    </row>
    <row r="708" spans="2:2" ht="12.75" customHeight="1" x14ac:dyDescent="0.2">
      <c r="B708" s="5"/>
    </row>
    <row r="709" spans="2:2" ht="12.75" customHeight="1" x14ac:dyDescent="0.2">
      <c r="B709" s="5"/>
    </row>
    <row r="710" spans="2:2" ht="12.75" customHeight="1" x14ac:dyDescent="0.2">
      <c r="B710" s="5"/>
    </row>
    <row r="711" spans="2:2" ht="12.75" customHeight="1" x14ac:dyDescent="0.2">
      <c r="B711" s="5"/>
    </row>
    <row r="712" spans="2:2" ht="12.75" customHeight="1" x14ac:dyDescent="0.2">
      <c r="B712" s="5"/>
    </row>
    <row r="713" spans="2:2" ht="12.75" customHeight="1" x14ac:dyDescent="0.2">
      <c r="B713" s="5"/>
    </row>
    <row r="714" spans="2:2" ht="12.75" customHeight="1" x14ac:dyDescent="0.2">
      <c r="B714" s="5"/>
    </row>
    <row r="715" spans="2:2" ht="12.75" customHeight="1" x14ac:dyDescent="0.2">
      <c r="B715" s="5"/>
    </row>
    <row r="716" spans="2:2" ht="12.75" customHeight="1" x14ac:dyDescent="0.2">
      <c r="B716" s="5"/>
    </row>
    <row r="717" spans="2:2" ht="12.75" customHeight="1" x14ac:dyDescent="0.2">
      <c r="B717" s="5"/>
    </row>
    <row r="718" spans="2:2" ht="12.75" customHeight="1" x14ac:dyDescent="0.2">
      <c r="B718" s="5"/>
    </row>
    <row r="719" spans="2:2" ht="12.75" customHeight="1" x14ac:dyDescent="0.2">
      <c r="B719" s="5"/>
    </row>
    <row r="720" spans="2:2" ht="12.75" customHeight="1" x14ac:dyDescent="0.2">
      <c r="B720" s="5"/>
    </row>
    <row r="721" spans="2:2" ht="12.75" customHeight="1" x14ac:dyDescent="0.2">
      <c r="B721" s="5"/>
    </row>
    <row r="722" spans="2:2" ht="12.75" customHeight="1" x14ac:dyDescent="0.2">
      <c r="B722" s="5"/>
    </row>
    <row r="723" spans="2:2" ht="12.75" customHeight="1" x14ac:dyDescent="0.2">
      <c r="B723" s="5"/>
    </row>
    <row r="724" spans="2:2" ht="12.75" customHeight="1" x14ac:dyDescent="0.2">
      <c r="B724" s="5"/>
    </row>
    <row r="725" spans="2:2" ht="12.75" customHeight="1" x14ac:dyDescent="0.2">
      <c r="B725" s="5"/>
    </row>
    <row r="726" spans="2:2" ht="12.75" customHeight="1" x14ac:dyDescent="0.2">
      <c r="B726" s="5"/>
    </row>
    <row r="727" spans="2:2" ht="12.75" customHeight="1" x14ac:dyDescent="0.2">
      <c r="B727" s="5"/>
    </row>
    <row r="728" spans="2:2" ht="12.75" customHeight="1" x14ac:dyDescent="0.2">
      <c r="B728" s="5"/>
    </row>
    <row r="729" spans="2:2" ht="12.75" customHeight="1" x14ac:dyDescent="0.2">
      <c r="B729" s="5"/>
    </row>
    <row r="730" spans="2:2" ht="12.75" customHeight="1" x14ac:dyDescent="0.2">
      <c r="B730" s="5"/>
    </row>
    <row r="731" spans="2:2" ht="12.75" customHeight="1" x14ac:dyDescent="0.2">
      <c r="B731" s="5"/>
    </row>
    <row r="732" spans="2:2" ht="12.75" customHeight="1" x14ac:dyDescent="0.2">
      <c r="B732" s="5"/>
    </row>
    <row r="733" spans="2:2" ht="12.75" customHeight="1" x14ac:dyDescent="0.2">
      <c r="B733" s="5"/>
    </row>
    <row r="734" spans="2:2" ht="12.75" customHeight="1" x14ac:dyDescent="0.2">
      <c r="B734" s="5"/>
    </row>
    <row r="735" spans="2:2" ht="12.75" customHeight="1" x14ac:dyDescent="0.2">
      <c r="B735" s="5"/>
    </row>
    <row r="736" spans="2:2" ht="12.75" customHeight="1" x14ac:dyDescent="0.2">
      <c r="B736" s="5"/>
    </row>
    <row r="737" spans="2:2" ht="12.75" customHeight="1" x14ac:dyDescent="0.2">
      <c r="B737" s="5"/>
    </row>
    <row r="738" spans="2:2" ht="12.75" customHeight="1" x14ac:dyDescent="0.2">
      <c r="B738" s="5"/>
    </row>
    <row r="739" spans="2:2" ht="12.75" customHeight="1" x14ac:dyDescent="0.2">
      <c r="B739" s="5"/>
    </row>
    <row r="740" spans="2:2" ht="12.75" customHeight="1" x14ac:dyDescent="0.2">
      <c r="B740" s="5"/>
    </row>
    <row r="741" spans="2:2" ht="12.75" customHeight="1" x14ac:dyDescent="0.2">
      <c r="B741" s="5"/>
    </row>
    <row r="742" spans="2:2" ht="12.75" customHeight="1" x14ac:dyDescent="0.2">
      <c r="B742" s="5"/>
    </row>
    <row r="743" spans="2:2" ht="12.75" customHeight="1" x14ac:dyDescent="0.2">
      <c r="B743" s="5"/>
    </row>
    <row r="744" spans="2:2" ht="12.75" customHeight="1" x14ac:dyDescent="0.2">
      <c r="B744" s="5"/>
    </row>
    <row r="745" spans="2:2" ht="12.75" customHeight="1" x14ac:dyDescent="0.2">
      <c r="B745" s="5"/>
    </row>
    <row r="746" spans="2:2" ht="12.75" customHeight="1" x14ac:dyDescent="0.2">
      <c r="B746" s="5"/>
    </row>
    <row r="747" spans="2:2" ht="12.75" customHeight="1" x14ac:dyDescent="0.2">
      <c r="B747" s="5"/>
    </row>
    <row r="748" spans="2:2" ht="12.75" customHeight="1" x14ac:dyDescent="0.2">
      <c r="B748" s="5"/>
    </row>
    <row r="749" spans="2:2" ht="12.75" customHeight="1" x14ac:dyDescent="0.2">
      <c r="B749" s="5"/>
    </row>
    <row r="750" spans="2:2" ht="12.75" customHeight="1" x14ac:dyDescent="0.2">
      <c r="B750" s="5"/>
    </row>
    <row r="751" spans="2:2" ht="12.75" customHeight="1" x14ac:dyDescent="0.2">
      <c r="B751" s="5"/>
    </row>
    <row r="752" spans="2:2" ht="12.75" customHeight="1" x14ac:dyDescent="0.2">
      <c r="B752" s="5"/>
    </row>
    <row r="753" spans="2:2" ht="12.75" customHeight="1" x14ac:dyDescent="0.2">
      <c r="B753" s="5"/>
    </row>
    <row r="754" spans="2:2" ht="12.75" customHeight="1" x14ac:dyDescent="0.2">
      <c r="B754" s="5"/>
    </row>
    <row r="755" spans="2:2" ht="12.75" customHeight="1" x14ac:dyDescent="0.2">
      <c r="B755" s="5"/>
    </row>
    <row r="756" spans="2:2" ht="12.75" customHeight="1" x14ac:dyDescent="0.2">
      <c r="B756" s="5"/>
    </row>
    <row r="757" spans="2:2" ht="12.75" customHeight="1" x14ac:dyDescent="0.2">
      <c r="B757" s="5"/>
    </row>
    <row r="758" spans="2:2" ht="12.75" customHeight="1" x14ac:dyDescent="0.2">
      <c r="B758" s="5"/>
    </row>
    <row r="759" spans="2:2" ht="12.75" customHeight="1" x14ac:dyDescent="0.2">
      <c r="B759" s="5"/>
    </row>
    <row r="760" spans="2:2" ht="12.75" customHeight="1" x14ac:dyDescent="0.2">
      <c r="B760" s="5"/>
    </row>
    <row r="761" spans="2:2" ht="12.75" customHeight="1" x14ac:dyDescent="0.2">
      <c r="B761" s="5"/>
    </row>
    <row r="762" spans="2:2" ht="12.75" customHeight="1" x14ac:dyDescent="0.2">
      <c r="B762" s="5"/>
    </row>
    <row r="763" spans="2:2" ht="12.75" customHeight="1" x14ac:dyDescent="0.2">
      <c r="B763" s="5"/>
    </row>
    <row r="764" spans="2:2" ht="12.75" customHeight="1" x14ac:dyDescent="0.2">
      <c r="B764" s="5"/>
    </row>
    <row r="765" spans="2:2" ht="12.75" customHeight="1" x14ac:dyDescent="0.2">
      <c r="B765" s="5"/>
    </row>
    <row r="766" spans="2:2" ht="12.75" customHeight="1" x14ac:dyDescent="0.2">
      <c r="B766" s="5"/>
    </row>
    <row r="767" spans="2:2" ht="12.75" customHeight="1" x14ac:dyDescent="0.2">
      <c r="B767" s="5"/>
    </row>
    <row r="768" spans="2:2" ht="12.75" customHeight="1" x14ac:dyDescent="0.2">
      <c r="B768" s="5"/>
    </row>
    <row r="769" spans="2:2" ht="12.75" customHeight="1" x14ac:dyDescent="0.2">
      <c r="B769" s="5"/>
    </row>
    <row r="770" spans="2:2" ht="12.75" customHeight="1" x14ac:dyDescent="0.2">
      <c r="B770" s="5"/>
    </row>
    <row r="771" spans="2:2" ht="12.75" customHeight="1" x14ac:dyDescent="0.2">
      <c r="B771" s="5"/>
    </row>
    <row r="772" spans="2:2" ht="12.75" customHeight="1" x14ac:dyDescent="0.2">
      <c r="B772" s="5"/>
    </row>
    <row r="773" spans="2:2" ht="12.75" customHeight="1" x14ac:dyDescent="0.2">
      <c r="B773" s="5"/>
    </row>
    <row r="774" spans="2:2" ht="12.75" customHeight="1" x14ac:dyDescent="0.2">
      <c r="B774" s="5"/>
    </row>
    <row r="775" spans="2:2" ht="12.75" customHeight="1" x14ac:dyDescent="0.2">
      <c r="B775" s="5"/>
    </row>
    <row r="776" spans="2:2" ht="12.75" customHeight="1" x14ac:dyDescent="0.2">
      <c r="B776" s="5"/>
    </row>
    <row r="777" spans="2:2" ht="12.75" customHeight="1" x14ac:dyDescent="0.2">
      <c r="B777" s="5"/>
    </row>
    <row r="778" spans="2:2" ht="12.75" customHeight="1" x14ac:dyDescent="0.2">
      <c r="B778" s="5"/>
    </row>
    <row r="779" spans="2:2" ht="12.75" customHeight="1" x14ac:dyDescent="0.2">
      <c r="B779" s="5"/>
    </row>
    <row r="780" spans="2:2" ht="12.75" customHeight="1" x14ac:dyDescent="0.2">
      <c r="B780" s="5"/>
    </row>
    <row r="781" spans="2:2" ht="12.75" customHeight="1" x14ac:dyDescent="0.2">
      <c r="B781" s="5"/>
    </row>
    <row r="782" spans="2:2" ht="12.75" customHeight="1" x14ac:dyDescent="0.2">
      <c r="B782" s="5"/>
    </row>
    <row r="783" spans="2:2" ht="12.75" customHeight="1" x14ac:dyDescent="0.2">
      <c r="B783" s="5"/>
    </row>
    <row r="784" spans="2:2" ht="12.75" customHeight="1" x14ac:dyDescent="0.2">
      <c r="B784" s="5"/>
    </row>
    <row r="785" spans="2:2" ht="12.75" customHeight="1" x14ac:dyDescent="0.2">
      <c r="B785" s="5"/>
    </row>
    <row r="786" spans="2:2" ht="12.75" customHeight="1" x14ac:dyDescent="0.2">
      <c r="B786" s="5"/>
    </row>
    <row r="787" spans="2:2" ht="12.75" customHeight="1" x14ac:dyDescent="0.2">
      <c r="B787" s="5"/>
    </row>
    <row r="788" spans="2:2" ht="12.75" customHeight="1" x14ac:dyDescent="0.2">
      <c r="B788" s="5"/>
    </row>
    <row r="789" spans="2:2" ht="12.75" customHeight="1" x14ac:dyDescent="0.2">
      <c r="B789" s="5"/>
    </row>
    <row r="790" spans="2:2" ht="12.75" customHeight="1" x14ac:dyDescent="0.2">
      <c r="B790" s="5"/>
    </row>
    <row r="791" spans="2:2" ht="12.75" customHeight="1" x14ac:dyDescent="0.2">
      <c r="B791" s="5"/>
    </row>
    <row r="792" spans="2:2" ht="12.75" customHeight="1" x14ac:dyDescent="0.2">
      <c r="B792" s="5"/>
    </row>
    <row r="793" spans="2:2" ht="12.75" customHeight="1" x14ac:dyDescent="0.2">
      <c r="B793" s="5"/>
    </row>
    <row r="794" spans="2:2" ht="12.75" customHeight="1" x14ac:dyDescent="0.2">
      <c r="B794" s="5"/>
    </row>
    <row r="795" spans="2:2" ht="12.75" customHeight="1" x14ac:dyDescent="0.2">
      <c r="B795" s="5"/>
    </row>
    <row r="796" spans="2:2" ht="12.75" customHeight="1" x14ac:dyDescent="0.2">
      <c r="B796" s="5"/>
    </row>
    <row r="797" spans="2:2" ht="12.75" customHeight="1" x14ac:dyDescent="0.2">
      <c r="B797" s="5"/>
    </row>
    <row r="798" spans="2:2" ht="12.75" customHeight="1" x14ac:dyDescent="0.2">
      <c r="B798" s="5"/>
    </row>
    <row r="799" spans="2:2" ht="12.75" customHeight="1" x14ac:dyDescent="0.2">
      <c r="B799" s="5"/>
    </row>
    <row r="800" spans="2:2" ht="12.75" customHeight="1" x14ac:dyDescent="0.2">
      <c r="B800" s="5"/>
    </row>
    <row r="801" spans="2:2" ht="12.75" customHeight="1" x14ac:dyDescent="0.2">
      <c r="B801" s="5"/>
    </row>
    <row r="802" spans="2:2" ht="12.75" customHeight="1" x14ac:dyDescent="0.2">
      <c r="B802" s="5"/>
    </row>
    <row r="803" spans="2:2" ht="12.75" customHeight="1" x14ac:dyDescent="0.2">
      <c r="B803" s="5"/>
    </row>
    <row r="804" spans="2:2" ht="12.75" customHeight="1" x14ac:dyDescent="0.2">
      <c r="B804" s="5"/>
    </row>
    <row r="805" spans="2:2" ht="12.75" customHeight="1" x14ac:dyDescent="0.2">
      <c r="B805" s="5"/>
    </row>
    <row r="806" spans="2:2" ht="12.75" customHeight="1" x14ac:dyDescent="0.2">
      <c r="B806" s="5"/>
    </row>
    <row r="807" spans="2:2" ht="12.75" customHeight="1" x14ac:dyDescent="0.2">
      <c r="B807" s="5"/>
    </row>
    <row r="808" spans="2:2" ht="12.75" customHeight="1" x14ac:dyDescent="0.2">
      <c r="B808" s="5"/>
    </row>
    <row r="809" spans="2:2" ht="12.75" customHeight="1" x14ac:dyDescent="0.2">
      <c r="B809" s="5"/>
    </row>
    <row r="810" spans="2:2" ht="12.75" customHeight="1" x14ac:dyDescent="0.2">
      <c r="B810" s="5"/>
    </row>
    <row r="811" spans="2:2" ht="12.75" customHeight="1" x14ac:dyDescent="0.2">
      <c r="B811" s="5"/>
    </row>
    <row r="812" spans="2:2" ht="12.75" customHeight="1" x14ac:dyDescent="0.2">
      <c r="B812" s="5"/>
    </row>
    <row r="813" spans="2:2" ht="12.75" customHeight="1" x14ac:dyDescent="0.2">
      <c r="B813" s="5"/>
    </row>
    <row r="814" spans="2:2" ht="12.75" customHeight="1" x14ac:dyDescent="0.2">
      <c r="B814" s="5"/>
    </row>
    <row r="815" spans="2:2" ht="12.75" customHeight="1" x14ac:dyDescent="0.2">
      <c r="B815" s="5"/>
    </row>
    <row r="816" spans="2:2" ht="12.75" customHeight="1" x14ac:dyDescent="0.2">
      <c r="B816" s="5"/>
    </row>
    <row r="817" spans="2:2" ht="12.75" customHeight="1" x14ac:dyDescent="0.2">
      <c r="B817" s="5"/>
    </row>
    <row r="818" spans="2:2" ht="12.75" customHeight="1" x14ac:dyDescent="0.2">
      <c r="B818" s="5"/>
    </row>
    <row r="819" spans="2:2" ht="12.75" customHeight="1" x14ac:dyDescent="0.2">
      <c r="B819" s="5"/>
    </row>
    <row r="820" spans="2:2" ht="12.75" customHeight="1" x14ac:dyDescent="0.2">
      <c r="B820" s="5"/>
    </row>
    <row r="821" spans="2:2" ht="12.75" customHeight="1" x14ac:dyDescent="0.2">
      <c r="B821" s="5"/>
    </row>
    <row r="822" spans="2:2" ht="12.75" customHeight="1" x14ac:dyDescent="0.2">
      <c r="B822" s="5"/>
    </row>
    <row r="823" spans="2:2" ht="12.75" customHeight="1" x14ac:dyDescent="0.2">
      <c r="B823" s="5"/>
    </row>
    <row r="824" spans="2:2" ht="12.75" customHeight="1" x14ac:dyDescent="0.2">
      <c r="B824" s="5"/>
    </row>
    <row r="825" spans="2:2" ht="12.75" customHeight="1" x14ac:dyDescent="0.2">
      <c r="B825" s="5"/>
    </row>
    <row r="826" spans="2:2" ht="12.75" customHeight="1" x14ac:dyDescent="0.2">
      <c r="B826" s="5"/>
    </row>
    <row r="827" spans="2:2" ht="12.75" customHeight="1" x14ac:dyDescent="0.2">
      <c r="B827" s="5"/>
    </row>
    <row r="828" spans="2:2" ht="12.75" customHeight="1" x14ac:dyDescent="0.2">
      <c r="B828" s="5"/>
    </row>
    <row r="829" spans="2:2" ht="12.75" customHeight="1" x14ac:dyDescent="0.2">
      <c r="B829" s="5"/>
    </row>
    <row r="830" spans="2:2" ht="12.75" customHeight="1" x14ac:dyDescent="0.2">
      <c r="B830" s="5"/>
    </row>
    <row r="831" spans="2:2" ht="12.75" customHeight="1" x14ac:dyDescent="0.2">
      <c r="B831" s="5"/>
    </row>
    <row r="832" spans="2:2" ht="12.75" customHeight="1" x14ac:dyDescent="0.2">
      <c r="B832" s="5"/>
    </row>
    <row r="833" spans="2:2" ht="12.75" customHeight="1" x14ac:dyDescent="0.2">
      <c r="B833" s="5"/>
    </row>
    <row r="834" spans="2:2" ht="12.75" customHeight="1" x14ac:dyDescent="0.2">
      <c r="B834" s="5"/>
    </row>
    <row r="835" spans="2:2" ht="12.75" customHeight="1" x14ac:dyDescent="0.2">
      <c r="B835" s="5"/>
    </row>
    <row r="836" spans="2:2" ht="12.75" customHeight="1" x14ac:dyDescent="0.2">
      <c r="B836" s="5"/>
    </row>
    <row r="837" spans="2:2" ht="12.75" customHeight="1" x14ac:dyDescent="0.2">
      <c r="B837" s="5"/>
    </row>
    <row r="838" spans="2:2" ht="12.75" customHeight="1" x14ac:dyDescent="0.2">
      <c r="B838" s="5"/>
    </row>
    <row r="839" spans="2:2" ht="12.75" customHeight="1" x14ac:dyDescent="0.2">
      <c r="B839" s="5"/>
    </row>
    <row r="840" spans="2:2" ht="12.75" customHeight="1" x14ac:dyDescent="0.2">
      <c r="B840" s="5"/>
    </row>
    <row r="841" spans="2:2" ht="12.75" customHeight="1" x14ac:dyDescent="0.2">
      <c r="B841" s="5"/>
    </row>
    <row r="842" spans="2:2" ht="12.75" customHeight="1" x14ac:dyDescent="0.2">
      <c r="B842" s="5"/>
    </row>
    <row r="843" spans="2:2" ht="12.75" customHeight="1" x14ac:dyDescent="0.2">
      <c r="B843" s="5"/>
    </row>
    <row r="844" spans="2:2" ht="12.75" customHeight="1" x14ac:dyDescent="0.2">
      <c r="B844" s="5"/>
    </row>
    <row r="845" spans="2:2" ht="12.75" customHeight="1" x14ac:dyDescent="0.2">
      <c r="B845" s="5"/>
    </row>
    <row r="846" spans="2:2" ht="12.75" customHeight="1" x14ac:dyDescent="0.2">
      <c r="B846" s="5"/>
    </row>
    <row r="847" spans="2:2" ht="12.75" customHeight="1" x14ac:dyDescent="0.2">
      <c r="B847" s="5"/>
    </row>
    <row r="848" spans="2:2" ht="12.75" customHeight="1" x14ac:dyDescent="0.2">
      <c r="B848" s="5"/>
    </row>
    <row r="849" spans="2:2" ht="12.75" customHeight="1" x14ac:dyDescent="0.2">
      <c r="B849" s="5"/>
    </row>
    <row r="850" spans="2:2" ht="12.75" customHeight="1" x14ac:dyDescent="0.2">
      <c r="B850" s="5"/>
    </row>
    <row r="851" spans="2:2" ht="12.75" customHeight="1" x14ac:dyDescent="0.2">
      <c r="B851" s="5"/>
    </row>
    <row r="852" spans="2:2" ht="12.75" customHeight="1" x14ac:dyDescent="0.2">
      <c r="B852" s="5"/>
    </row>
    <row r="853" spans="2:2" ht="12.75" customHeight="1" x14ac:dyDescent="0.2">
      <c r="B853" s="5"/>
    </row>
    <row r="854" spans="2:2" ht="12.75" customHeight="1" x14ac:dyDescent="0.2">
      <c r="B854" s="5"/>
    </row>
    <row r="855" spans="2:2" ht="12.75" customHeight="1" x14ac:dyDescent="0.2">
      <c r="B855" s="5"/>
    </row>
    <row r="856" spans="2:2" ht="12.75" customHeight="1" x14ac:dyDescent="0.2">
      <c r="B856" s="5"/>
    </row>
    <row r="857" spans="2:2" ht="12.75" customHeight="1" x14ac:dyDescent="0.2">
      <c r="B857" s="5"/>
    </row>
    <row r="858" spans="2:2" ht="12.75" customHeight="1" x14ac:dyDescent="0.2">
      <c r="B858" s="5"/>
    </row>
    <row r="859" spans="2:2" ht="12.75" customHeight="1" x14ac:dyDescent="0.2">
      <c r="B859" s="5"/>
    </row>
    <row r="860" spans="2:2" ht="12.75" customHeight="1" x14ac:dyDescent="0.2">
      <c r="B860" s="5"/>
    </row>
    <row r="861" spans="2:2" ht="12.75" customHeight="1" x14ac:dyDescent="0.2">
      <c r="B861" s="5"/>
    </row>
    <row r="862" spans="2:2" ht="12.75" customHeight="1" x14ac:dyDescent="0.2">
      <c r="B862" s="5"/>
    </row>
    <row r="863" spans="2:2" ht="12.75" customHeight="1" x14ac:dyDescent="0.2">
      <c r="B863" s="5"/>
    </row>
    <row r="864" spans="2:2" ht="12.75" customHeight="1" x14ac:dyDescent="0.2">
      <c r="B864" s="5"/>
    </row>
    <row r="865" spans="2:2" ht="12.75" customHeight="1" x14ac:dyDescent="0.2">
      <c r="B865" s="5"/>
    </row>
    <row r="866" spans="2:2" ht="12.75" customHeight="1" x14ac:dyDescent="0.2">
      <c r="B866" s="5"/>
    </row>
    <row r="867" spans="2:2" ht="12.75" customHeight="1" x14ac:dyDescent="0.2">
      <c r="B867" s="5"/>
    </row>
    <row r="868" spans="2:2" ht="12.75" customHeight="1" x14ac:dyDescent="0.2">
      <c r="B868" s="5"/>
    </row>
    <row r="869" spans="2:2" ht="12.75" customHeight="1" x14ac:dyDescent="0.2">
      <c r="B869" s="5"/>
    </row>
    <row r="870" spans="2:2" ht="12.75" customHeight="1" x14ac:dyDescent="0.2">
      <c r="B870" s="5"/>
    </row>
    <row r="871" spans="2:2" ht="12.75" customHeight="1" x14ac:dyDescent="0.2">
      <c r="B871" s="5"/>
    </row>
    <row r="872" spans="2:2" ht="12.75" customHeight="1" x14ac:dyDescent="0.2">
      <c r="B872" s="5"/>
    </row>
    <row r="873" spans="2:2" ht="12.75" customHeight="1" x14ac:dyDescent="0.2">
      <c r="B873" s="5"/>
    </row>
    <row r="874" spans="2:2" ht="12.75" customHeight="1" x14ac:dyDescent="0.2">
      <c r="B874" s="5"/>
    </row>
    <row r="875" spans="2:2" ht="12.75" customHeight="1" x14ac:dyDescent="0.2">
      <c r="B875" s="5"/>
    </row>
    <row r="876" spans="2:2" ht="12.75" customHeight="1" x14ac:dyDescent="0.2">
      <c r="B876" s="5"/>
    </row>
    <row r="877" spans="2:2" ht="12.75" customHeight="1" x14ac:dyDescent="0.2">
      <c r="B877" s="5"/>
    </row>
    <row r="878" spans="2:2" ht="12.75" customHeight="1" x14ac:dyDescent="0.2">
      <c r="B878" s="5"/>
    </row>
    <row r="879" spans="2:2" ht="12.75" customHeight="1" x14ac:dyDescent="0.2">
      <c r="B879" s="5"/>
    </row>
    <row r="880" spans="2:2" ht="12.75" customHeight="1" x14ac:dyDescent="0.2">
      <c r="B880" s="5"/>
    </row>
    <row r="881" spans="2:2" ht="12.75" customHeight="1" x14ac:dyDescent="0.2">
      <c r="B881" s="5"/>
    </row>
    <row r="882" spans="2:2" ht="12.75" customHeight="1" x14ac:dyDescent="0.2">
      <c r="B882" s="5"/>
    </row>
    <row r="883" spans="2:2" ht="12.75" customHeight="1" x14ac:dyDescent="0.2">
      <c r="B883" s="5"/>
    </row>
    <row r="884" spans="2:2" ht="12.75" customHeight="1" x14ac:dyDescent="0.2">
      <c r="B884" s="5"/>
    </row>
    <row r="885" spans="2:2" ht="12.75" customHeight="1" x14ac:dyDescent="0.2">
      <c r="B885" s="5"/>
    </row>
    <row r="886" spans="2:2" ht="12.75" customHeight="1" x14ac:dyDescent="0.2">
      <c r="B886" s="5"/>
    </row>
    <row r="887" spans="2:2" ht="12.75" customHeight="1" x14ac:dyDescent="0.2">
      <c r="B887" s="5"/>
    </row>
    <row r="888" spans="2:2" ht="12.75" customHeight="1" x14ac:dyDescent="0.2">
      <c r="B888" s="5"/>
    </row>
    <row r="889" spans="2:2" ht="12.75" customHeight="1" x14ac:dyDescent="0.2">
      <c r="B889" s="5"/>
    </row>
    <row r="890" spans="2:2" ht="12.75" customHeight="1" x14ac:dyDescent="0.2">
      <c r="B890" s="5"/>
    </row>
    <row r="891" spans="2:2" ht="12.75" customHeight="1" x14ac:dyDescent="0.2">
      <c r="B891" s="5"/>
    </row>
    <row r="892" spans="2:2" ht="12.75" customHeight="1" x14ac:dyDescent="0.2">
      <c r="B892" s="5"/>
    </row>
    <row r="893" spans="2:2" ht="12.75" customHeight="1" x14ac:dyDescent="0.2">
      <c r="B893" s="5"/>
    </row>
    <row r="894" spans="2:2" ht="12.75" customHeight="1" x14ac:dyDescent="0.2">
      <c r="B894" s="5"/>
    </row>
    <row r="895" spans="2:2" ht="12.75" customHeight="1" x14ac:dyDescent="0.2">
      <c r="B895" s="5"/>
    </row>
    <row r="896" spans="2:2" ht="12.75" customHeight="1" x14ac:dyDescent="0.2">
      <c r="B896" s="5"/>
    </row>
    <row r="897" spans="2:2" ht="12.75" customHeight="1" x14ac:dyDescent="0.2">
      <c r="B897" s="5"/>
    </row>
    <row r="898" spans="2:2" ht="12.75" customHeight="1" x14ac:dyDescent="0.2">
      <c r="B898" s="5"/>
    </row>
    <row r="899" spans="2:2" ht="12.75" customHeight="1" x14ac:dyDescent="0.2">
      <c r="B899" s="5"/>
    </row>
    <row r="900" spans="2:2" ht="12.75" customHeight="1" x14ac:dyDescent="0.2">
      <c r="B900" s="5"/>
    </row>
    <row r="901" spans="2:2" ht="12.75" customHeight="1" x14ac:dyDescent="0.2">
      <c r="B901" s="5"/>
    </row>
    <row r="902" spans="2:2" ht="12.75" customHeight="1" x14ac:dyDescent="0.2">
      <c r="B902" s="5"/>
    </row>
    <row r="903" spans="2:2" ht="12.75" customHeight="1" x14ac:dyDescent="0.2">
      <c r="B903" s="5"/>
    </row>
    <row r="904" spans="2:2" ht="12.75" customHeight="1" x14ac:dyDescent="0.2">
      <c r="B904" s="5"/>
    </row>
    <row r="905" spans="2:2" ht="12.75" customHeight="1" x14ac:dyDescent="0.2">
      <c r="B905" s="5"/>
    </row>
    <row r="906" spans="2:2" ht="12.75" customHeight="1" x14ac:dyDescent="0.2">
      <c r="B906" s="5"/>
    </row>
    <row r="907" spans="2:2" ht="12.75" customHeight="1" x14ac:dyDescent="0.2">
      <c r="B907" s="5"/>
    </row>
    <row r="908" spans="2:2" ht="12.75" customHeight="1" x14ac:dyDescent="0.2">
      <c r="B908" s="5"/>
    </row>
    <row r="909" spans="2:2" ht="12.75" customHeight="1" x14ac:dyDescent="0.2">
      <c r="B909" s="5"/>
    </row>
    <row r="910" spans="2:2" ht="12.75" customHeight="1" x14ac:dyDescent="0.2">
      <c r="B910" s="5"/>
    </row>
    <row r="911" spans="2:2" ht="12.75" customHeight="1" x14ac:dyDescent="0.2">
      <c r="B911" s="5"/>
    </row>
    <row r="912" spans="2:2" ht="12.75" customHeight="1" x14ac:dyDescent="0.2">
      <c r="B912" s="5"/>
    </row>
    <row r="913" spans="2:2" ht="12.75" customHeight="1" x14ac:dyDescent="0.2">
      <c r="B913" s="5"/>
    </row>
    <row r="914" spans="2:2" ht="12.75" customHeight="1" x14ac:dyDescent="0.2">
      <c r="B914" s="5"/>
    </row>
    <row r="915" spans="2:2" ht="12.75" customHeight="1" x14ac:dyDescent="0.2">
      <c r="B915" s="5"/>
    </row>
    <row r="916" spans="2:2" ht="12.75" customHeight="1" x14ac:dyDescent="0.2">
      <c r="B916" s="5"/>
    </row>
    <row r="917" spans="2:2" ht="12.75" customHeight="1" x14ac:dyDescent="0.2">
      <c r="B917" s="5"/>
    </row>
    <row r="918" spans="2:2" ht="12.75" customHeight="1" x14ac:dyDescent="0.2">
      <c r="B918" s="5"/>
    </row>
    <row r="919" spans="2:2" ht="12.75" customHeight="1" x14ac:dyDescent="0.2">
      <c r="B919" s="5"/>
    </row>
    <row r="920" spans="2:2" ht="12.75" customHeight="1" x14ac:dyDescent="0.2">
      <c r="B920" s="5"/>
    </row>
    <row r="921" spans="2:2" ht="12.75" customHeight="1" x14ac:dyDescent="0.2">
      <c r="B921" s="5"/>
    </row>
    <row r="922" spans="2:2" ht="12.75" customHeight="1" x14ac:dyDescent="0.2">
      <c r="B922" s="5"/>
    </row>
    <row r="923" spans="2:2" ht="12.75" customHeight="1" x14ac:dyDescent="0.2">
      <c r="B923" s="5"/>
    </row>
    <row r="924" spans="2:2" ht="12.75" customHeight="1" x14ac:dyDescent="0.2">
      <c r="B924" s="5"/>
    </row>
    <row r="925" spans="2:2" ht="12.75" customHeight="1" x14ac:dyDescent="0.2">
      <c r="B925" s="5"/>
    </row>
    <row r="926" spans="2:2" ht="12.75" customHeight="1" x14ac:dyDescent="0.2">
      <c r="B926" s="5"/>
    </row>
    <row r="927" spans="2:2" ht="12.75" customHeight="1" x14ac:dyDescent="0.2">
      <c r="B927" s="5"/>
    </row>
    <row r="928" spans="2:2" ht="12.75" customHeight="1" x14ac:dyDescent="0.2">
      <c r="B928" s="5"/>
    </row>
    <row r="929" spans="2:2" ht="12.75" customHeight="1" x14ac:dyDescent="0.2">
      <c r="B929" s="5"/>
    </row>
    <row r="930" spans="2:2" ht="12.75" customHeight="1" x14ac:dyDescent="0.2">
      <c r="B930" s="5"/>
    </row>
    <row r="931" spans="2:2" ht="12.75" customHeight="1" x14ac:dyDescent="0.2">
      <c r="B931" s="5"/>
    </row>
    <row r="932" spans="2:2" ht="12.75" customHeight="1" x14ac:dyDescent="0.2">
      <c r="B932" s="5"/>
    </row>
    <row r="933" spans="2:2" ht="12.75" customHeight="1" x14ac:dyDescent="0.2">
      <c r="B933" s="5"/>
    </row>
    <row r="934" spans="2:2" ht="12.75" customHeight="1" x14ac:dyDescent="0.2">
      <c r="B934" s="5"/>
    </row>
    <row r="935" spans="2:2" ht="12.75" customHeight="1" x14ac:dyDescent="0.2">
      <c r="B935" s="5"/>
    </row>
    <row r="936" spans="2:2" ht="12.75" customHeight="1" x14ac:dyDescent="0.2">
      <c r="B936" s="5"/>
    </row>
    <row r="937" spans="2:2" ht="12.75" customHeight="1" x14ac:dyDescent="0.2">
      <c r="B937" s="5"/>
    </row>
    <row r="938" spans="2:2" ht="12.75" customHeight="1" x14ac:dyDescent="0.2">
      <c r="B938" s="5"/>
    </row>
    <row r="939" spans="2:2" ht="12.75" customHeight="1" x14ac:dyDescent="0.2">
      <c r="B939" s="5"/>
    </row>
    <row r="940" spans="2:2" ht="12.75" customHeight="1" x14ac:dyDescent="0.2">
      <c r="B940" s="5"/>
    </row>
    <row r="941" spans="2:2" ht="12.75" customHeight="1" x14ac:dyDescent="0.2">
      <c r="B941" s="5"/>
    </row>
    <row r="942" spans="2:2" ht="12.75" customHeight="1" x14ac:dyDescent="0.2">
      <c r="B942" s="5"/>
    </row>
    <row r="943" spans="2:2" ht="12.75" customHeight="1" x14ac:dyDescent="0.2">
      <c r="B943" s="5"/>
    </row>
    <row r="944" spans="2:2" ht="12.75" customHeight="1" x14ac:dyDescent="0.2">
      <c r="B944" s="5"/>
    </row>
    <row r="945" spans="2:2" ht="12.75" customHeight="1" x14ac:dyDescent="0.2">
      <c r="B945" s="5"/>
    </row>
    <row r="946" spans="2:2" ht="12.75" customHeight="1" x14ac:dyDescent="0.2">
      <c r="B946" s="5"/>
    </row>
    <row r="947" spans="2:2" ht="12.75" customHeight="1" x14ac:dyDescent="0.2">
      <c r="B947" s="5"/>
    </row>
    <row r="948" spans="2:2" ht="12.75" customHeight="1" x14ac:dyDescent="0.2">
      <c r="B948" s="5"/>
    </row>
    <row r="949" spans="2:2" ht="12.75" customHeight="1" x14ac:dyDescent="0.2">
      <c r="B949" s="5"/>
    </row>
    <row r="950" spans="2:2" ht="12.75" customHeight="1" x14ac:dyDescent="0.2">
      <c r="B950" s="5"/>
    </row>
    <row r="951" spans="2:2" ht="12.75" customHeight="1" x14ac:dyDescent="0.2">
      <c r="B951" s="5"/>
    </row>
    <row r="952" spans="2:2" ht="12.75" customHeight="1" x14ac:dyDescent="0.2">
      <c r="B952" s="5"/>
    </row>
    <row r="953" spans="2:2" ht="12.75" customHeight="1" x14ac:dyDescent="0.2">
      <c r="B953" s="5"/>
    </row>
    <row r="954" spans="2:2" ht="12.75" customHeight="1" x14ac:dyDescent="0.2">
      <c r="B954" s="5"/>
    </row>
    <row r="955" spans="2:2" ht="12.75" customHeight="1" x14ac:dyDescent="0.2">
      <c r="B955" s="5"/>
    </row>
    <row r="956" spans="2:2" ht="12.75" customHeight="1" x14ac:dyDescent="0.2">
      <c r="B956" s="5"/>
    </row>
    <row r="957" spans="2:2" ht="12.75" customHeight="1" x14ac:dyDescent="0.2">
      <c r="B957" s="5"/>
    </row>
    <row r="958" spans="2:2" ht="12.75" customHeight="1" x14ac:dyDescent="0.2">
      <c r="B958" s="5"/>
    </row>
    <row r="959" spans="2:2" ht="12.75" customHeight="1" x14ac:dyDescent="0.2">
      <c r="B959" s="5"/>
    </row>
    <row r="960" spans="2:2" ht="12.75" customHeight="1" x14ac:dyDescent="0.2">
      <c r="B960" s="5"/>
    </row>
    <row r="961" spans="2:2" ht="12.75" customHeight="1" x14ac:dyDescent="0.2">
      <c r="B961" s="5"/>
    </row>
    <row r="962" spans="2:2" ht="12.75" customHeight="1" x14ac:dyDescent="0.2">
      <c r="B962" s="5"/>
    </row>
    <row r="963" spans="2:2" ht="12.75" customHeight="1" x14ac:dyDescent="0.2">
      <c r="B963" s="5"/>
    </row>
    <row r="964" spans="2:2" ht="12.75" customHeight="1" x14ac:dyDescent="0.2">
      <c r="B964" s="5"/>
    </row>
    <row r="965" spans="2:2" ht="12.75" customHeight="1" x14ac:dyDescent="0.2">
      <c r="B965" s="5"/>
    </row>
    <row r="966" spans="2:2" ht="12.75" customHeight="1" x14ac:dyDescent="0.2">
      <c r="B966" s="5"/>
    </row>
    <row r="967" spans="2:2" ht="12.75" customHeight="1" x14ac:dyDescent="0.2">
      <c r="B967" s="5"/>
    </row>
    <row r="968" spans="2:2" ht="12.75" customHeight="1" x14ac:dyDescent="0.2">
      <c r="B968" s="5"/>
    </row>
    <row r="969" spans="2:2" ht="12.75" customHeight="1" x14ac:dyDescent="0.2">
      <c r="B969" s="5"/>
    </row>
    <row r="970" spans="2:2" ht="12.75" customHeight="1" x14ac:dyDescent="0.2">
      <c r="B970" s="5"/>
    </row>
    <row r="971" spans="2:2" ht="12.75" customHeight="1" x14ac:dyDescent="0.2">
      <c r="B971" s="5"/>
    </row>
    <row r="972" spans="2:2" ht="12.75" customHeight="1" x14ac:dyDescent="0.2">
      <c r="B972" s="5"/>
    </row>
    <row r="973" spans="2:2" ht="12.75" customHeight="1" x14ac:dyDescent="0.2">
      <c r="B973" s="5"/>
    </row>
    <row r="974" spans="2:2" ht="12.75" customHeight="1" x14ac:dyDescent="0.2">
      <c r="B974" s="5"/>
    </row>
    <row r="975" spans="2:2" ht="12.75" customHeight="1" x14ac:dyDescent="0.2">
      <c r="B975" s="5"/>
    </row>
    <row r="976" spans="2:2" ht="12.75" customHeight="1" x14ac:dyDescent="0.2">
      <c r="B976" s="5"/>
    </row>
    <row r="977" spans="2:2" ht="12.75" customHeight="1" x14ac:dyDescent="0.2">
      <c r="B977" s="5"/>
    </row>
    <row r="978" spans="2:2" ht="12.75" customHeight="1" x14ac:dyDescent="0.2">
      <c r="B978" s="5"/>
    </row>
    <row r="979" spans="2:2" ht="12.75" customHeight="1" x14ac:dyDescent="0.2">
      <c r="B979" s="5"/>
    </row>
    <row r="980" spans="2:2" ht="12.75" customHeight="1" x14ac:dyDescent="0.2">
      <c r="B980" s="5"/>
    </row>
    <row r="981" spans="2:2" ht="12.75" customHeight="1" x14ac:dyDescent="0.2">
      <c r="B981" s="5"/>
    </row>
    <row r="982" spans="2:2" ht="12.75" customHeight="1" x14ac:dyDescent="0.2">
      <c r="B982" s="5"/>
    </row>
    <row r="983" spans="2:2" ht="12.75" customHeight="1" x14ac:dyDescent="0.2">
      <c r="B983" s="5"/>
    </row>
    <row r="984" spans="2:2" ht="12.75" customHeight="1" x14ac:dyDescent="0.2">
      <c r="B984" s="5"/>
    </row>
    <row r="985" spans="2:2" ht="12.75" customHeight="1" x14ac:dyDescent="0.2">
      <c r="B985" s="5"/>
    </row>
    <row r="986" spans="2:2" ht="12.75" customHeight="1" x14ac:dyDescent="0.2">
      <c r="B986" s="5"/>
    </row>
    <row r="987" spans="2:2" ht="12.75" customHeight="1" x14ac:dyDescent="0.2">
      <c r="B987" s="5"/>
    </row>
    <row r="988" spans="2:2" ht="12.75" customHeight="1" x14ac:dyDescent="0.2">
      <c r="B988" s="5"/>
    </row>
    <row r="989" spans="2:2" ht="12.75" customHeight="1" x14ac:dyDescent="0.2">
      <c r="B989" s="5"/>
    </row>
    <row r="990" spans="2:2" ht="12.75" customHeight="1" x14ac:dyDescent="0.2">
      <c r="B990" s="5"/>
    </row>
    <row r="991" spans="2:2" ht="12.75" customHeight="1" x14ac:dyDescent="0.2">
      <c r="B991" s="5"/>
    </row>
    <row r="992" spans="2:2" ht="12.75" customHeight="1" x14ac:dyDescent="0.2">
      <c r="B992" s="5"/>
    </row>
    <row r="993" spans="2:2" ht="12.75" customHeight="1" x14ac:dyDescent="0.2">
      <c r="B993" s="5"/>
    </row>
    <row r="994" spans="2:2" ht="12.75" customHeight="1" x14ac:dyDescent="0.2">
      <c r="B994" s="5"/>
    </row>
    <row r="995" spans="2:2" ht="12.75" customHeight="1" x14ac:dyDescent="0.2">
      <c r="B995" s="5"/>
    </row>
    <row r="996" spans="2:2" ht="12.75" customHeight="1" x14ac:dyDescent="0.2">
      <c r="B996" s="5"/>
    </row>
    <row r="997" spans="2:2" ht="12.75" customHeight="1" x14ac:dyDescent="0.2">
      <c r="B997" s="5"/>
    </row>
    <row r="998" spans="2:2" ht="12.75" customHeight="1" x14ac:dyDescent="0.2">
      <c r="B998" s="5"/>
    </row>
    <row r="999" spans="2:2" ht="12.75" customHeight="1" x14ac:dyDescent="0.2">
      <c r="B999" s="5"/>
    </row>
    <row r="1000" spans="2:2" ht="12.75" customHeight="1" x14ac:dyDescent="0.2">
      <c r="B1000" s="5"/>
    </row>
  </sheetData>
  <sheetProtection algorithmName="SHA-512" hashValue="6vdaIoWfrn4DXA+8qM8FZIJvuchYEx3iLFksBGTm9CsA8G694LkWy4AHP+mBmBRexS+GKFyUFBUzJ/PYKNCF3A==" saltValue="M2QmPUY5SWq205rd+nrHiw==" spinCount="100000" sheet="1" objects="1" scenarios="1"/>
  <pageMargins left="0.7" right="0.7" top="0.75" bottom="0.75" header="0" footer="0"/>
  <pageSetup orientation="portrait"/>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Results Dashboard</vt:lpstr>
      <vt:lpstr>Calculations</vt:lpstr>
      <vt:lpstr>Methodology &amp; Boundary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 Shi</dc:creator>
  <cp:lastModifiedBy>Weijia Shi</cp:lastModifiedBy>
  <dcterms:created xsi:type="dcterms:W3CDTF">2025-09-11T18:10:40Z</dcterms:created>
  <dcterms:modified xsi:type="dcterms:W3CDTF">2026-06-11T20:08:44Z</dcterms:modified>
</cp:coreProperties>
</file>