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.shortcut-targets-by-id\1IrBZKS_xtnd0FCI-6M3pM48JI0mhO0WP\Decarbonization in Action Project Management\GTHA 2025-2026\Partner Deliverables\Public Versions\"/>
    </mc:Choice>
  </mc:AlternateContent>
  <xr:revisionPtr revIDLastSave="0" documentId="13_ncr:1_{A5FC5D5E-4AC2-4E05-A02A-3C0FA756E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tion" sheetId="3" r:id="rId1"/>
    <sheet name="Calculations" sheetId="1" r:id="rId2"/>
    <sheet name="Referenc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w6CA37eIPL4mA+PVTgV49peTA2cyNEQsA4Gi27kKKM="/>
    </ext>
  </extLst>
</workbook>
</file>

<file path=xl/calcChain.xml><?xml version="1.0" encoding="utf-8"?>
<calcChain xmlns="http://schemas.openxmlformats.org/spreadsheetml/2006/main">
  <c r="B23" i="1" l="1"/>
  <c r="B4" i="2"/>
  <c r="B16" i="1" s="1"/>
  <c r="B45" i="1"/>
  <c r="B10" i="1"/>
  <c r="B31" i="1" l="1"/>
  <c r="B39" i="1" s="1"/>
  <c r="B38" i="1"/>
  <c r="B30" i="1"/>
  <c r="B46" i="1" s="1"/>
  <c r="B24" i="1"/>
  <c r="B37" i="1" l="1"/>
</calcChain>
</file>

<file path=xl/sharedStrings.xml><?xml version="1.0" encoding="utf-8"?>
<sst xmlns="http://schemas.openxmlformats.org/spreadsheetml/2006/main" count="111" uniqueCount="87">
  <si>
    <t>Value</t>
  </si>
  <si>
    <t>Unit</t>
  </si>
  <si>
    <t>per year</t>
  </si>
  <si>
    <t>Estimated number of cautery tube AND grounding pad cord per operation</t>
  </si>
  <si>
    <t>per operation</t>
  </si>
  <si>
    <t>Based on expert input in UHN's video; can be adjusted</t>
  </si>
  <si>
    <t>Estimated weight of cautery tube AND grounding pad cord</t>
  </si>
  <si>
    <t>g per unit</t>
  </si>
  <si>
    <t>kg/operation</t>
  </si>
  <si>
    <t>Estimated by multiplying the weight of cautery and grounding pad cord by the average number of cords used per operation</t>
  </si>
  <si>
    <t>Life Cycle Emissions Saving Factor - Copper</t>
  </si>
  <si>
    <t>Life cycle emissions saving per kg of copper recycled</t>
  </si>
  <si>
    <t>kgCO2e/kg</t>
  </si>
  <si>
    <t>Source</t>
  </si>
  <si>
    <t>Quantity of copper recycled, 2020 to 2025</t>
  </si>
  <si>
    <t>kg</t>
  </si>
  <si>
    <t>Annualized quantity</t>
  </si>
  <si>
    <t>kg/year</t>
  </si>
  <si>
    <t>Estimated life cycle emissions saving per year</t>
  </si>
  <si>
    <t>tCO2e/year</t>
  </si>
  <si>
    <t>Estimated weight of electrocautery pencils disposed of</t>
  </si>
  <si>
    <t>kg per year</t>
  </si>
  <si>
    <t>GHG Savings Equivalence</t>
  </si>
  <si>
    <t>passenger vehicles on the road per year</t>
  </si>
  <si>
    <t>Natural Resources Canada Greenhouse Gases Equivalencies Calculator - Calculations and References</t>
  </si>
  <si>
    <t>litres of gasoline consumed</t>
  </si>
  <si>
    <t>km driven by the average gasoline-powered passenger vehicle</t>
  </si>
  <si>
    <r>
      <rPr>
        <u/>
        <sz val="11"/>
        <color rgb="FF1155CC"/>
        <rFont val="Calibri, sans-serif"/>
      </rPr>
      <t>Natural Resources Canada Greenhouse Gases Equivalencies Calculator - Calculations and References</t>
    </r>
  </si>
  <si>
    <t>CA$ per lb</t>
  </si>
  <si>
    <t>CA$ per kg</t>
  </si>
  <si>
    <t>Waste material</t>
  </si>
  <si>
    <t>Copper Wire</t>
  </si>
  <si>
    <t>US WARM Ver 16</t>
  </si>
  <si>
    <t>US EPA Waste Reduction Model Tool Output</t>
  </si>
  <si>
    <t>Baseline  (Data entered as short ton; 1 metric ton = 1.1 short ton)</t>
  </si>
  <si>
    <t>Alternative waste management</t>
  </si>
  <si>
    <t>Difference (Alternative - Baseline)</t>
  </si>
  <si>
    <t>Material</t>
  </si>
  <si>
    <t>Tons Landfilled</t>
  </si>
  <si>
    <t>Total MTCO2E</t>
  </si>
  <si>
    <t>Tons Recycled*</t>
  </si>
  <si>
    <t>Total Emissions Saving (MTCO2e)</t>
  </si>
  <si>
    <t>Other potentially recyclable materials</t>
  </si>
  <si>
    <t>European source on estimated market value of materials in cautery pens
Note: Relationship between total value and # of units are not linear</t>
  </si>
  <si>
    <t>https://www.resourcify.com/recycle/cautery-pens</t>
  </si>
  <si>
    <t>Purpose</t>
  </si>
  <si>
    <t>Composition</t>
  </si>
  <si>
    <t>Copper</t>
  </si>
  <si>
    <t>High-grade copper wire for electrical conductivity</t>
  </si>
  <si>
    <t>ABS Plastic</t>
  </si>
  <si>
    <t>Housing and grip components</t>
  </si>
  <si>
    <t>Stainless Steel</t>
  </si>
  <si>
    <t>Precision tips and internal mechanisms</t>
  </si>
  <si>
    <t>Electronic Components</t>
  </si>
  <si>
    <t>Circuit boards and connectors</t>
  </si>
  <si>
    <t>Other</t>
  </si>
  <si>
    <t>Cables, insulation, and miscellaneous parts</t>
  </si>
  <si>
    <t>Estimated weight generated per operation</t>
  </si>
  <si>
    <t>Product Parameters</t>
  </si>
  <si>
    <t>Assumed weight % of copper in cautery tubes</t>
  </si>
  <si>
    <t>US EPA Waste Reduction Model; includes emissions avoided from the entire life cycle (e.g. avoided virgin raw material extraction and processing). See reference tab.</t>
  </si>
  <si>
    <t>Default as 45% of total weight. See reference tab. Can be adjusted</t>
  </si>
  <si>
    <t>Number of surgeries performed annually</t>
  </si>
  <si>
    <t>Reference Case: GHG Savings from UHN-Published Landfill Diversion Data</t>
  </si>
  <si>
    <t>Custom Inputs: Scale-up Potential</t>
  </si>
  <si>
    <t xml:space="preserve">Estimated emissions saving per year </t>
  </si>
  <si>
    <t>Projected based on the estimated number of operations and actual weight of the tubes</t>
  </si>
  <si>
    <t>Emissions associated with recycling 1040 kg of copper</t>
  </si>
  <si>
    <t>User inputs</t>
  </si>
  <si>
    <t>Health System News Converting Surgical Waste into Sustainable Solutions</t>
  </si>
  <si>
    <t>Derived figure</t>
  </si>
  <si>
    <t>Source/Notes</t>
  </si>
  <si>
    <t>Average scrap price of copper</t>
  </si>
  <si>
    <t>Based on custom inputs of the number operations</t>
  </si>
  <si>
    <t>#2 Copper scrap price</t>
  </si>
  <si>
    <t>Accessed March 26, 2026. This can be adjusted. Note that scrap value can vary significantly.</t>
  </si>
  <si>
    <t>Estimated Revenue from Copper Recycling</t>
  </si>
  <si>
    <t>Estimate of life cycle emissions saving from landfill  to recycling (tCO2e per tonne recycled)</t>
  </si>
  <si>
    <t>Emission Factors (Including avoided emissions in upstream supply chain as a result of recycling)</t>
  </si>
  <si>
    <t>Life cycle emissions avoided through copper recycling is equivalent to:</t>
  </si>
  <si>
    <t>Estimated revenue from recycling</t>
  </si>
  <si>
    <t>Data from weighing one unit of cautery and grounding pad cord bundled together</t>
  </si>
  <si>
    <r>
      <t xml:space="preserve">About </t>
    </r>
    <r>
      <rPr>
        <b/>
        <i/>
        <sz val="14"/>
        <color theme="1"/>
        <rFont val="Roboto"/>
      </rPr>
      <t>Decarbonization in Action</t>
    </r>
  </si>
  <si>
    <t xml:space="preserve">https://greenhealthcare.ca/accelerating-decarbonization/  </t>
  </si>
  <si>
    <t>Disclaimer</t>
  </si>
  <si>
    <t>Required fields</t>
  </si>
  <si>
    <t>Confirm the default values or update with custom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</si>
</sst>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&quot;CA$&quot;#,##0"/>
  </numFmts>
  <fonts count="32">
    <font>
      <sz val="10"/>
      <color rgb="FF000000"/>
      <name val="Arial"/>
      <scheme val="minor"/>
    </font>
    <font>
      <b/>
      <sz val="15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0"/>
      <color rgb="FF0000FF"/>
      <name val="Arial"/>
      <family val="2"/>
    </font>
    <font>
      <u/>
      <sz val="11"/>
      <color rgb="FF1155CC"/>
      <name val="Calibri, sans-serif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2060"/>
      <name val="Calibri"/>
      <family val="2"/>
    </font>
    <font>
      <b/>
      <sz val="15"/>
      <color rgb="FF000000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Roboto"/>
    </font>
    <font>
      <b/>
      <i/>
      <sz val="14"/>
      <color theme="1"/>
      <name val="Roboto"/>
    </font>
    <font>
      <u/>
      <sz val="11"/>
      <color rgb="FF00B0F0"/>
      <name val="Roboto"/>
    </font>
    <font>
      <b/>
      <sz val="14"/>
      <name val="Roboto"/>
    </font>
    <font>
      <b/>
      <sz val="11"/>
      <color theme="5"/>
      <name val="Calibri"/>
      <family val="2"/>
    </font>
    <font>
      <sz val="11"/>
      <color theme="1"/>
      <name val="Calibri"/>
      <family val="2"/>
    </font>
    <font>
      <sz val="12"/>
      <color rgb="FF595959"/>
      <name val="Roboto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F1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2" fontId="3" fillId="0" borderId="2" xfId="0" applyNumberFormat="1" applyFont="1" applyBorder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/>
    <xf numFmtId="0" fontId="5" fillId="0" borderId="0" xfId="0" applyFont="1" applyAlignment="1">
      <alignment wrapText="1"/>
    </xf>
    <xf numFmtId="0" fontId="4" fillId="0" borderId="2" xfId="0" applyFont="1" applyBorder="1"/>
    <xf numFmtId="0" fontId="3" fillId="0" borderId="6" xfId="0" applyFont="1" applyBorder="1"/>
    <xf numFmtId="0" fontId="3" fillId="0" borderId="7" xfId="0" applyFont="1" applyBorder="1"/>
    <xf numFmtId="9" fontId="3" fillId="0" borderId="0" xfId="0" applyNumberFormat="1" applyFont="1"/>
    <xf numFmtId="9" fontId="1" fillId="0" borderId="1" xfId="0" applyNumberFormat="1" applyFont="1" applyBorder="1"/>
    <xf numFmtId="0" fontId="3" fillId="0" borderId="2" xfId="0" applyFont="1" applyBorder="1" applyAlignment="1">
      <alignment wrapText="1"/>
    </xf>
    <xf numFmtId="164" fontId="3" fillId="0" borderId="2" xfId="0" applyNumberFormat="1" applyFont="1" applyBorder="1"/>
    <xf numFmtId="0" fontId="4" fillId="2" borderId="2" xfId="0" applyFont="1" applyFill="1" applyBorder="1" applyAlignment="1">
      <alignment wrapText="1"/>
    </xf>
    <xf numFmtId="3" fontId="3" fillId="2" borderId="2" xfId="0" applyNumberFormat="1" applyFont="1" applyFill="1" applyBorder="1"/>
    <xf numFmtId="0" fontId="3" fillId="2" borderId="2" xfId="0" applyFont="1" applyFill="1" applyBorder="1"/>
    <xf numFmtId="3" fontId="5" fillId="0" borderId="0" xfId="0" applyNumberFormat="1" applyFont="1"/>
    <xf numFmtId="0" fontId="2" fillId="0" borderId="2" xfId="0" applyFont="1" applyBorder="1"/>
    <xf numFmtId="0" fontId="5" fillId="0" borderId="2" xfId="0" applyFont="1" applyBorder="1"/>
    <xf numFmtId="0" fontId="6" fillId="0" borderId="0" xfId="0" applyFont="1"/>
    <xf numFmtId="0" fontId="5" fillId="0" borderId="2" xfId="0" applyFont="1" applyBorder="1" applyAlignment="1"/>
    <xf numFmtId="0" fontId="8" fillId="0" borderId="0" xfId="0" applyFont="1" applyAlignment="1">
      <alignment horizontal="center"/>
    </xf>
    <xf numFmtId="0" fontId="9" fillId="3" borderId="10" xfId="0" applyFont="1" applyFill="1" applyBorder="1"/>
    <xf numFmtId="0" fontId="8" fillId="3" borderId="10" xfId="0" applyFont="1" applyFill="1" applyBorder="1"/>
    <xf numFmtId="0" fontId="8" fillId="0" borderId="0" xfId="0" applyFont="1" applyAlignment="1">
      <alignment horizontal="center" wrapText="1"/>
    </xf>
    <xf numFmtId="0" fontId="10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1" fillId="3" borderId="10" xfId="0" applyFont="1" applyFill="1" applyBorder="1"/>
    <xf numFmtId="0" fontId="11" fillId="3" borderId="2" xfId="0" applyFont="1" applyFill="1" applyBorder="1"/>
    <xf numFmtId="0" fontId="11" fillId="0" borderId="12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/>
    </xf>
    <xf numFmtId="0" fontId="4" fillId="0" borderId="2" xfId="0" applyFont="1" applyBorder="1" applyAlignment="1">
      <alignment wrapText="1"/>
    </xf>
    <xf numFmtId="0" fontId="12" fillId="0" borderId="2" xfId="0" applyFont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0" fontId="16" fillId="0" borderId="0" xfId="0" applyFont="1"/>
    <xf numFmtId="0" fontId="0" fillId="0" borderId="10" xfId="0" applyFill="1" applyBorder="1"/>
    <xf numFmtId="0" fontId="15" fillId="0" borderId="0" xfId="0" applyFont="1" applyAlignment="1">
      <alignment wrapText="1"/>
    </xf>
    <xf numFmtId="0" fontId="17" fillId="0" borderId="0" xfId="0" applyFont="1" applyAlignment="1"/>
    <xf numFmtId="0" fontId="18" fillId="0" borderId="0" xfId="0" applyFont="1"/>
    <xf numFmtId="0" fontId="15" fillId="0" borderId="0" xfId="0" applyFont="1"/>
    <xf numFmtId="0" fontId="20" fillId="0" borderId="0" xfId="0" applyFont="1" applyAlignment="1">
      <alignment horizontal="left"/>
    </xf>
    <xf numFmtId="0" fontId="14" fillId="0" borderId="0" xfId="1"/>
    <xf numFmtId="2" fontId="3" fillId="0" borderId="9" xfId="0" applyNumberFormat="1" applyFont="1" applyBorder="1"/>
    <xf numFmtId="0" fontId="3" fillId="0" borderId="9" xfId="0" applyFont="1" applyBorder="1"/>
    <xf numFmtId="0" fontId="15" fillId="2" borderId="14" xfId="0" applyFont="1" applyFill="1" applyBorder="1"/>
    <xf numFmtId="165" fontId="3" fillId="2" borderId="14" xfId="0" applyNumberFormat="1" applyFont="1" applyFill="1" applyBorder="1"/>
    <xf numFmtId="3" fontId="3" fillId="2" borderId="14" xfId="0" applyNumberFormat="1" applyFont="1" applyFill="1" applyBorder="1"/>
    <xf numFmtId="0" fontId="21" fillId="0" borderId="1" xfId="0" applyFont="1" applyBorder="1"/>
    <xf numFmtId="0" fontId="15" fillId="0" borderId="2" xfId="0" applyFont="1" applyFill="1" applyBorder="1" applyAlignment="1">
      <alignment wrapText="1"/>
    </xf>
    <xf numFmtId="2" fontId="15" fillId="0" borderId="3" xfId="0" applyNumberFormat="1" applyFont="1" applyFill="1" applyBorder="1"/>
    <xf numFmtId="0" fontId="15" fillId="0" borderId="2" xfId="0" applyFont="1" applyFill="1" applyBorder="1"/>
    <xf numFmtId="0" fontId="3" fillId="6" borderId="0" xfId="0" applyFont="1" applyFill="1"/>
    <xf numFmtId="0" fontId="0" fillId="6" borderId="0" xfId="0" applyFont="1" applyFill="1" applyAlignment="1"/>
    <xf numFmtId="0" fontId="3" fillId="7" borderId="0" xfId="0" applyFont="1" applyFill="1"/>
    <xf numFmtId="0" fontId="0" fillId="7" borderId="0" xfId="0" applyFont="1" applyFill="1" applyAlignment="1"/>
    <xf numFmtId="0" fontId="3" fillId="8" borderId="0" xfId="0" applyFont="1" applyFill="1"/>
    <xf numFmtId="0" fontId="19" fillId="0" borderId="0" xfId="0" applyFont="1"/>
    <xf numFmtId="0" fontId="22" fillId="0" borderId="0" xfId="0" applyFont="1"/>
    <xf numFmtId="2" fontId="3" fillId="5" borderId="2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9" fontId="3" fillId="4" borderId="2" xfId="0" applyNumberFormat="1" applyFont="1" applyFill="1" applyBorder="1" applyProtection="1">
      <protection locked="0"/>
    </xf>
    <xf numFmtId="3" fontId="3" fillId="5" borderId="8" xfId="0" applyNumberFormat="1" applyFont="1" applyFill="1" applyBorder="1" applyProtection="1">
      <protection locked="0"/>
    </xf>
    <xf numFmtId="0" fontId="18" fillId="0" borderId="13" xfId="0" applyFont="1" applyBorder="1"/>
    <xf numFmtId="1" fontId="5" fillId="0" borderId="13" xfId="0" applyNumberFormat="1" applyFont="1" applyBorder="1"/>
    <xf numFmtId="0" fontId="23" fillId="0" borderId="2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4" fillId="0" borderId="2" xfId="0" applyFont="1" applyBorder="1"/>
    <xf numFmtId="0" fontId="2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0" fillId="9" borderId="0" xfId="0" applyFont="1" applyFill="1" applyAlignment="1"/>
    <xf numFmtId="0" fontId="25" fillId="9" borderId="0" xfId="0" applyFont="1" applyFill="1"/>
    <xf numFmtId="0" fontId="27" fillId="9" borderId="10" xfId="1" applyFont="1" applyFill="1" applyBorder="1"/>
    <xf numFmtId="0" fontId="28" fillId="9" borderId="0" xfId="0" applyFont="1" applyFill="1"/>
    <xf numFmtId="0" fontId="4" fillId="0" borderId="10" xfId="0" applyFont="1" applyBorder="1"/>
    <xf numFmtId="0" fontId="3" fillId="0" borderId="14" xfId="0" applyFont="1" applyBorder="1"/>
    <xf numFmtId="0" fontId="29" fillId="1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 wrapText="1"/>
    </xf>
    <xf numFmtId="0" fontId="31" fillId="9" borderId="0" xfId="0" applyFont="1" applyFill="1" applyAlignment="1"/>
    <xf numFmtId="0" fontId="19" fillId="0" borderId="5" xfId="0" applyFont="1" applyBorder="1" applyAlignment="1">
      <alignment horizontal="left"/>
    </xf>
    <xf numFmtId="0" fontId="7" fillId="0" borderId="15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43041</xdr:rowOff>
    </xdr:from>
    <xdr:to>
      <xdr:col>11</xdr:col>
      <xdr:colOff>496044</xdr:colOff>
      <xdr:row>6</xdr:row>
      <xdr:rowOff>138291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21BAB6-A65B-4050-A7AF-F9A63FF54E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0" b="31280"/>
        <a:stretch/>
      </xdr:blipFill>
      <xdr:spPr bwMode="auto">
        <a:xfrm>
          <a:off x="4391025" y="204966"/>
          <a:ext cx="24200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114300</xdr:rowOff>
    </xdr:from>
    <xdr:to>
      <xdr:col>7</xdr:col>
      <xdr:colOff>418447</xdr:colOff>
      <xdr:row>6</xdr:row>
      <xdr:rowOff>228957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CBF75-EB58-4684-B806-09F573F9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4300"/>
          <a:ext cx="4076047" cy="108620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8</xdr:row>
      <xdr:rowOff>0</xdr:rowOff>
    </xdr:from>
    <xdr:to>
      <xdr:col>14</xdr:col>
      <xdr:colOff>238124</xdr:colOff>
      <xdr:row>8</xdr:row>
      <xdr:rowOff>1085850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45F4F0-0BF7-4890-9A04-E1EB81D35410}"/>
            </a:ext>
          </a:extLst>
        </xdr:cNvPr>
        <xdr:cNvSpPr txBox="1"/>
      </xdr:nvSpPr>
      <xdr:spPr>
        <a:xfrm>
          <a:off x="152400" y="1476375"/>
          <a:ext cx="8229599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resource was developed as part of the Decarbonization in Action project, supporting Canadian hospitals to reduce greenhouse gas emissions across building systems, clinical activities, and organizational processes.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project is a partnership of the Canadian Coalition for Green Health Care and MaRS Discovery District, and made possible by the Peter Gilgan Foundation.</a:t>
          </a:r>
        </a:p>
      </xdr:txBody>
    </xdr:sp>
    <xdr:clientData/>
  </xdr:twoCellAnchor>
  <xdr:twoCellAnchor>
    <xdr:from>
      <xdr:col>0</xdr:col>
      <xdr:colOff>142875</xdr:colOff>
      <xdr:row>12</xdr:row>
      <xdr:rowOff>0</xdr:rowOff>
    </xdr:from>
    <xdr:to>
      <xdr:col>14</xdr:col>
      <xdr:colOff>2</xdr:colOff>
      <xdr:row>26</xdr:row>
      <xdr:rowOff>85726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5D2128C-6EE8-46C7-A727-1889B3CC0261}"/>
            </a:ext>
          </a:extLst>
        </xdr:cNvPr>
        <xdr:cNvSpPr txBox="1"/>
      </xdr:nvSpPr>
      <xdr:spPr>
        <a:xfrm>
          <a:off x="142875" y="3190875"/>
          <a:ext cx="8001002" cy="2352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carbon impact and cost-benefit calculators </a:t>
          </a: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are intended to help hospitals estimate the project-level carbon and financial saving potential of certain initiatives relative to the business-as-usual scenario. 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results could be used to inform 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impact evaluation, business case development, and in some cases compare alternative scenarios.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Where feasible, these calculators take a life cycle approach and aim to capture whole life cycle emissions impacts. Some calculators are more detailed and customizable, while others provide higher-level estimates based on established models and public sources. The calculation boundary, methodology, assumptions, references, and key data sources are stated within each tool.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These calculators are intended for project-level estimation only and should not be used for organizational emissions accounting or cited as ISO-compliant life cycle assessments. Please contact us if you encounter any issues with these resources.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eenhealthcare.ca/accelerating-decarboniz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ee.nrcan.gc.ca/corporate/statistics/neud/dpa/calculator/refs.cfm" TargetMode="External"/><Relationship Id="rId2" Type="http://schemas.openxmlformats.org/officeDocument/2006/relationships/hyperlink" Target="https://oee.nrcan.gc.ca/corporate/statistics/neud/dpa/calculator/refs.cfm" TargetMode="External"/><Relationship Id="rId1" Type="http://schemas.openxmlformats.org/officeDocument/2006/relationships/hyperlink" Target="https://oee.nrcan.gc.ca/corporate/statistics/neud/dpa/calculator/refs.cf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oha.com/news/converting-surgical-waste-into-sustainable-solutions" TargetMode="External"/><Relationship Id="rId4" Type="http://schemas.openxmlformats.org/officeDocument/2006/relationships/hyperlink" Target="https://www.londonsalvage.com/pric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sourcify.com/recycle/cautery-pens" TargetMode="External"/><Relationship Id="rId1" Type="http://schemas.openxmlformats.org/officeDocument/2006/relationships/hyperlink" Target="https://www.epa.gov/waste-reduction-model/basic-information-about-waste-reduction-mod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432F-20A1-4801-A020-B06EB6FB3D45}">
  <sheetPr>
    <tabColor rgb="FFFFC000"/>
  </sheetPr>
  <dimension ref="B7:B28"/>
  <sheetViews>
    <sheetView tabSelected="1" topLeftCell="A6" workbookViewId="0">
      <selection activeCell="A28" sqref="A28:XFD28"/>
    </sheetView>
  </sheetViews>
  <sheetFormatPr defaultRowHeight="12.75"/>
  <cols>
    <col min="1" max="1" width="3.28515625" style="75" customWidth="1"/>
    <col min="2" max="16384" width="9.140625" style="75"/>
  </cols>
  <sheetData>
    <row r="7" spans="2:2" ht="21" customHeight="1"/>
    <row r="8" spans="2:2" ht="18.75">
      <c r="B8" s="76" t="s">
        <v>82</v>
      </c>
    </row>
    <row r="9" spans="2:2" ht="88.5" customHeight="1"/>
    <row r="10" spans="2:2" ht="15">
      <c r="B10" s="77" t="s">
        <v>83</v>
      </c>
    </row>
    <row r="12" spans="2:2" ht="18.75">
      <c r="B12" s="78" t="s">
        <v>84</v>
      </c>
    </row>
    <row r="28" spans="2:2" ht="15.75">
      <c r="B28" s="83"/>
    </row>
  </sheetData>
  <sheetProtection algorithmName="SHA-512" hashValue="mmXsH30JUreRshBKo8L0kuMGbooVzdyM5pnFkuZMkI5iu5h+8v7H7nzd9FRenNROU0PsGZ3fhLV28HZ5icBQ6g==" saltValue="zSYBpMPYgAM5Z2DbFMBwjQ==" spinCount="100000" sheet="1" objects="1" scenarios="1"/>
  <hyperlinks>
    <hyperlink ref="B10" r:id="rId1" xr:uid="{0396058B-00ED-493B-B70C-63A5DFB3372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Y996"/>
  <sheetViews>
    <sheetView showGridLines="0" topLeftCell="A27" workbookViewId="0">
      <selection activeCell="C39" sqref="C39"/>
    </sheetView>
  </sheetViews>
  <sheetFormatPr defaultColWidth="12.5703125" defaultRowHeight="15" customHeight="1"/>
  <cols>
    <col min="1" max="1" width="66.85546875" customWidth="1"/>
    <col min="2" max="2" width="53" bestFit="1" customWidth="1"/>
    <col min="3" max="3" width="44.140625" customWidth="1"/>
    <col min="4" max="4" width="80.28515625" customWidth="1"/>
    <col min="5" max="6" width="12.5703125" customWidth="1"/>
    <col min="7" max="7" width="28.28515625" customWidth="1"/>
    <col min="9" max="9" width="15.7109375" customWidth="1"/>
    <col min="10" max="10" width="34.42578125" customWidth="1"/>
  </cols>
  <sheetData>
    <row r="2" spans="1:5" ht="15" customHeight="1">
      <c r="A2" s="81" t="s">
        <v>85</v>
      </c>
      <c r="B2" s="82" t="s">
        <v>86</v>
      </c>
    </row>
    <row r="5" spans="1:5" ht="15.75" customHeight="1">
      <c r="A5" s="1" t="s">
        <v>58</v>
      </c>
      <c r="B5" s="1"/>
      <c r="C5" s="1"/>
    </row>
    <row r="6" spans="1:5" ht="15.75" customHeight="1"/>
    <row r="7" spans="1:5" ht="15.75" customHeight="1">
      <c r="B7" s="2" t="s">
        <v>0</v>
      </c>
      <c r="C7" s="2" t="s">
        <v>1</v>
      </c>
      <c r="D7" s="44" t="s">
        <v>71</v>
      </c>
      <c r="E7" s="3"/>
    </row>
    <row r="8" spans="1:5" ht="15.75" customHeight="1">
      <c r="A8" s="4" t="s">
        <v>3</v>
      </c>
      <c r="B8" s="64">
        <v>2</v>
      </c>
      <c r="C8" s="4" t="s">
        <v>4</v>
      </c>
      <c r="D8" s="3" t="s">
        <v>5</v>
      </c>
      <c r="E8" s="3"/>
    </row>
    <row r="9" spans="1:5" ht="15.75" customHeight="1">
      <c r="A9" s="4" t="s">
        <v>6</v>
      </c>
      <c r="B9" s="65">
        <v>92.5</v>
      </c>
      <c r="C9" s="4" t="s">
        <v>7</v>
      </c>
      <c r="D9" s="45" t="s">
        <v>81</v>
      </c>
      <c r="E9" s="3"/>
    </row>
    <row r="10" spans="1:5" ht="25.5">
      <c r="A10" s="54" t="s">
        <v>57</v>
      </c>
      <c r="B10" s="55">
        <f>B8*B9/1000</f>
        <v>0.185</v>
      </c>
      <c r="C10" s="56" t="s">
        <v>8</v>
      </c>
      <c r="D10" s="6" t="s">
        <v>9</v>
      </c>
      <c r="E10" s="3"/>
    </row>
    <row r="11" spans="1:5" ht="15.75" customHeight="1">
      <c r="A11" s="4" t="s">
        <v>59</v>
      </c>
      <c r="B11" s="66">
        <v>0.45</v>
      </c>
      <c r="C11" s="10"/>
      <c r="D11" s="3" t="s">
        <v>61</v>
      </c>
      <c r="E11" s="3"/>
    </row>
    <row r="12" spans="1:5" ht="15.75" customHeight="1">
      <c r="A12" s="7"/>
      <c r="B12" s="7"/>
      <c r="C12" s="7"/>
      <c r="D12" s="7"/>
      <c r="E12" s="3"/>
    </row>
    <row r="13" spans="1:5" ht="15.75" customHeight="1">
      <c r="A13" s="1" t="s">
        <v>10</v>
      </c>
      <c r="B13" s="1"/>
      <c r="C13" s="1"/>
      <c r="D13" s="7"/>
      <c r="E13" s="3"/>
    </row>
    <row r="14" spans="1:5" ht="15.75" customHeight="1">
      <c r="A14" s="7"/>
      <c r="B14" s="7"/>
      <c r="C14" s="7"/>
      <c r="D14" s="7"/>
      <c r="E14" s="3"/>
    </row>
    <row r="15" spans="1:5" ht="15.75" customHeight="1">
      <c r="A15" s="79"/>
      <c r="B15" s="79" t="s">
        <v>0</v>
      </c>
      <c r="C15" s="79" t="s">
        <v>1</v>
      </c>
      <c r="D15" s="44" t="s">
        <v>71</v>
      </c>
      <c r="E15" s="3"/>
    </row>
    <row r="16" spans="1:5" ht="30" customHeight="1">
      <c r="A16" s="80" t="s">
        <v>11</v>
      </c>
      <c r="B16" s="80">
        <f>References!B4</f>
        <v>4.97</v>
      </c>
      <c r="C16" s="80" t="s">
        <v>12</v>
      </c>
      <c r="D16" s="9" t="s">
        <v>60</v>
      </c>
      <c r="E16" s="3"/>
    </row>
    <row r="18" spans="1:5" ht="15.75" customHeight="1">
      <c r="A18" s="7"/>
      <c r="B18" s="7"/>
      <c r="C18" s="7"/>
      <c r="D18" s="7"/>
      <c r="E18" s="3"/>
    </row>
    <row r="19" spans="1:5" ht="15.75" customHeight="1">
      <c r="A19" s="1" t="s">
        <v>63</v>
      </c>
      <c r="B19" s="1"/>
      <c r="C19" s="1"/>
      <c r="D19" s="7"/>
      <c r="E19" s="3"/>
    </row>
    <row r="20" spans="1:5" ht="15.75" customHeight="1">
      <c r="A20" s="7"/>
      <c r="B20" s="7"/>
      <c r="C20" s="7"/>
      <c r="D20" s="7"/>
      <c r="E20" s="3"/>
    </row>
    <row r="21" spans="1:5" ht="15.75" customHeight="1">
      <c r="B21" s="8" t="s">
        <v>0</v>
      </c>
      <c r="C21" s="8" t="s">
        <v>1</v>
      </c>
      <c r="D21" s="44" t="s">
        <v>71</v>
      </c>
      <c r="E21" s="3"/>
    </row>
    <row r="22" spans="1:5" ht="15.75" customHeight="1">
      <c r="A22" s="4" t="s">
        <v>14</v>
      </c>
      <c r="B22" s="11">
        <v>1040</v>
      </c>
      <c r="C22" s="12" t="s">
        <v>15</v>
      </c>
      <c r="D22" s="40" t="s">
        <v>69</v>
      </c>
      <c r="E22" s="3"/>
    </row>
    <row r="23" spans="1:5" ht="15.75" customHeight="1">
      <c r="A23" s="12" t="s">
        <v>16</v>
      </c>
      <c r="B23" s="4">
        <f>B22/(2025-2020)</f>
        <v>208</v>
      </c>
      <c r="C23" s="4" t="s">
        <v>17</v>
      </c>
      <c r="D23" s="43" t="s">
        <v>70</v>
      </c>
      <c r="E23" s="3"/>
    </row>
    <row r="24" spans="1:5" ht="15.75" customHeight="1">
      <c r="A24" s="38" t="s">
        <v>18</v>
      </c>
      <c r="B24" s="39">
        <f>B23/1000*B16</f>
        <v>1.0337599999999998</v>
      </c>
      <c r="C24" s="38" t="s">
        <v>19</v>
      </c>
      <c r="D24" s="41" t="s">
        <v>67</v>
      </c>
      <c r="E24" s="3"/>
    </row>
    <row r="25" spans="1:5" ht="15.75" customHeight="1">
      <c r="B25" s="13"/>
      <c r="E25" s="3"/>
    </row>
    <row r="26" spans="1:5" ht="15.75" customHeight="1">
      <c r="A26" s="1" t="s">
        <v>64</v>
      </c>
      <c r="B26" s="14"/>
      <c r="C26" s="1"/>
      <c r="E26" s="3"/>
    </row>
    <row r="27" spans="1:5" ht="15.75" customHeight="1">
      <c r="B27" s="13"/>
      <c r="E27" s="3"/>
    </row>
    <row r="28" spans="1:5" ht="15.75" customHeight="1">
      <c r="B28" s="8" t="s">
        <v>0</v>
      </c>
      <c r="C28" s="8" t="s">
        <v>1</v>
      </c>
      <c r="D28" s="44" t="s">
        <v>71</v>
      </c>
      <c r="E28" s="3"/>
    </row>
    <row r="29" spans="1:5" ht="12.75">
      <c r="A29" s="15" t="s">
        <v>62</v>
      </c>
      <c r="B29" s="67">
        <v>25000</v>
      </c>
      <c r="C29" s="12" t="s">
        <v>2</v>
      </c>
      <c r="D29" s="3" t="s">
        <v>68</v>
      </c>
      <c r="E29" s="3"/>
    </row>
    <row r="30" spans="1:5" ht="12.75">
      <c r="A30" s="12" t="s">
        <v>20</v>
      </c>
      <c r="B30" s="16">
        <f>B29*B10</f>
        <v>4625</v>
      </c>
      <c r="C30" s="4" t="s">
        <v>21</v>
      </c>
      <c r="D30" s="42" t="s">
        <v>70</v>
      </c>
      <c r="E30" s="3"/>
    </row>
    <row r="31" spans="1:5" ht="15.75" customHeight="1">
      <c r="A31" s="17" t="s">
        <v>65</v>
      </c>
      <c r="B31" s="18">
        <f>B10*B29*B16*B11/1000</f>
        <v>10.3438125</v>
      </c>
      <c r="C31" s="19" t="s">
        <v>19</v>
      </c>
      <c r="D31" s="3" t="s">
        <v>66</v>
      </c>
      <c r="E31" s="3"/>
    </row>
    <row r="32" spans="1:5" ht="15.75" customHeight="1">
      <c r="A32" s="7"/>
      <c r="E32" s="3"/>
    </row>
    <row r="33" spans="1:9" ht="15.75" customHeight="1">
      <c r="A33" s="1" t="s">
        <v>22</v>
      </c>
      <c r="B33" s="1"/>
      <c r="C33" s="1"/>
      <c r="E33" s="3"/>
    </row>
    <row r="34" spans="1:9" ht="15.75" customHeight="1">
      <c r="B34" s="20"/>
      <c r="E34" s="3"/>
    </row>
    <row r="35" spans="1:9" ht="15.75" customHeight="1">
      <c r="D35" s="44" t="s">
        <v>71</v>
      </c>
      <c r="E35" s="3"/>
    </row>
    <row r="36" spans="1:9" ht="15.75" customHeight="1">
      <c r="A36" s="86" t="s">
        <v>79</v>
      </c>
      <c r="B36" s="68" t="s">
        <v>0</v>
      </c>
      <c r="C36" s="21" t="s">
        <v>1</v>
      </c>
      <c r="D36" s="3"/>
    </row>
    <row r="37" spans="1:9" ht="15.75" customHeight="1">
      <c r="A37" s="87"/>
      <c r="B37" s="69">
        <f>B31/3.26</f>
        <v>3.1729486196319021</v>
      </c>
      <c r="C37" s="22" t="s">
        <v>23</v>
      </c>
      <c r="D37" s="23" t="s">
        <v>24</v>
      </c>
    </row>
    <row r="38" spans="1:9" ht="15.75" customHeight="1">
      <c r="A38" s="87"/>
      <c r="B38" s="69">
        <f>B31/0.002347</f>
        <v>4407.2486152535148</v>
      </c>
      <c r="C38" s="22" t="s">
        <v>25</v>
      </c>
      <c r="D38" s="23" t="s">
        <v>24</v>
      </c>
    </row>
    <row r="39" spans="1:9" ht="15.75" customHeight="1">
      <c r="A39" s="87"/>
      <c r="B39" s="69">
        <f>B31/3.26*15021</f>
        <v>47660.861215490804</v>
      </c>
      <c r="C39" s="24" t="s">
        <v>26</v>
      </c>
      <c r="D39" s="23" t="s">
        <v>27</v>
      </c>
    </row>
    <row r="40" spans="1:9" ht="15.75" customHeight="1">
      <c r="A40" s="3"/>
      <c r="D40" s="23"/>
      <c r="E40" s="3"/>
    </row>
    <row r="41" spans="1:9" ht="15.75" customHeight="1">
      <c r="A41" s="53" t="s">
        <v>76</v>
      </c>
      <c r="B41" s="1"/>
      <c r="C41" s="1"/>
      <c r="E41" s="3"/>
    </row>
    <row r="42" spans="1:9" ht="15.75" customHeight="1">
      <c r="A42" s="7"/>
      <c r="E42" s="3"/>
    </row>
    <row r="43" spans="1:9" ht="15.75" customHeight="1">
      <c r="A43" s="3"/>
      <c r="B43" s="7" t="s">
        <v>0</v>
      </c>
      <c r="C43" s="7" t="s">
        <v>1</v>
      </c>
      <c r="D43" s="44" t="s">
        <v>71</v>
      </c>
      <c r="E43" s="3"/>
    </row>
    <row r="44" spans="1:9" ht="15.75" customHeight="1">
      <c r="A44" s="84" t="s">
        <v>72</v>
      </c>
      <c r="B44" s="5">
        <v>6.5</v>
      </c>
      <c r="C44" s="4" t="s">
        <v>28</v>
      </c>
      <c r="D44" s="47" t="s">
        <v>74</v>
      </c>
      <c r="E44" s="3"/>
    </row>
    <row r="45" spans="1:9" ht="15.75" customHeight="1">
      <c r="A45" s="85"/>
      <c r="B45" s="48">
        <f>B44*0.453592</f>
        <v>2.9483480000000002</v>
      </c>
      <c r="C45" s="49" t="s">
        <v>29</v>
      </c>
      <c r="D45" s="45" t="s">
        <v>75</v>
      </c>
      <c r="E45" s="3"/>
    </row>
    <row r="46" spans="1:9" ht="15.75" customHeight="1">
      <c r="A46" s="50" t="s">
        <v>80</v>
      </c>
      <c r="B46" s="51">
        <f>B45*B30</f>
        <v>13636.1095</v>
      </c>
      <c r="C46" s="52" t="s">
        <v>2</v>
      </c>
      <c r="D46" s="46" t="s">
        <v>73</v>
      </c>
      <c r="E46" s="25"/>
      <c r="F46" s="25"/>
      <c r="G46" s="25"/>
      <c r="H46" s="25"/>
      <c r="I46" s="25"/>
    </row>
    <row r="47" spans="1:9" ht="15.75" customHeight="1">
      <c r="A47" s="26"/>
      <c r="B47" s="27"/>
      <c r="C47" s="27"/>
      <c r="D47" s="25"/>
      <c r="E47" s="25"/>
      <c r="F47" s="25"/>
      <c r="G47" s="25"/>
      <c r="H47" s="25"/>
      <c r="I47" s="25"/>
    </row>
    <row r="48" spans="1:9" ht="15.75" customHeight="1">
      <c r="A48" s="26"/>
      <c r="B48" s="27"/>
      <c r="C48" s="27"/>
      <c r="D48" s="25"/>
      <c r="E48" s="25"/>
      <c r="F48" s="25"/>
      <c r="G48" s="25"/>
      <c r="H48" s="25"/>
      <c r="I48" s="25"/>
    </row>
    <row r="49" spans="1:25" ht="15.75" customHeight="1">
      <c r="A49" s="26"/>
      <c r="B49" s="27"/>
      <c r="C49" s="27"/>
      <c r="D49" s="25"/>
      <c r="E49" s="25"/>
      <c r="F49" s="25"/>
      <c r="G49" s="25"/>
      <c r="H49" s="25"/>
      <c r="I49" s="25"/>
    </row>
    <row r="50" spans="1:25" ht="15.75" customHeight="1">
      <c r="D50" s="25"/>
      <c r="E50" s="25"/>
      <c r="F50" s="25"/>
      <c r="G50" s="25"/>
      <c r="H50" s="25"/>
      <c r="I50" s="25"/>
    </row>
    <row r="51" spans="1:25" ht="15.75" customHeight="1"/>
    <row r="52" spans="1:25" ht="15.75" customHeight="1"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/>
    <row r="54" spans="1:25" ht="15.75" customHeight="1"/>
    <row r="55" spans="1:25" ht="15.75" customHeight="1"/>
    <row r="56" spans="1:25" ht="15.75" customHeight="1"/>
    <row r="57" spans="1:25" ht="15.75" customHeight="1"/>
    <row r="58" spans="1:25" ht="15.75" customHeight="1"/>
    <row r="59" spans="1:25" ht="15.75" customHeight="1"/>
    <row r="60" spans="1:25" ht="15.75" customHeight="1"/>
    <row r="61" spans="1:25" ht="15.75" customHeight="1"/>
    <row r="62" spans="1:25" ht="15.75" customHeight="1"/>
    <row r="63" spans="1:25" ht="15.75" customHeight="1"/>
    <row r="64" spans="1:25" ht="15.75" customHeight="1"/>
    <row r="65" spans="5:5" ht="15.75" customHeight="1"/>
    <row r="66" spans="5:5" ht="15.75" customHeight="1"/>
    <row r="67" spans="5:5" ht="15.75" customHeight="1"/>
    <row r="68" spans="5:5" ht="15.75" customHeight="1"/>
    <row r="69" spans="5:5" ht="15.75" customHeight="1"/>
    <row r="70" spans="5:5" ht="15.75" customHeight="1"/>
    <row r="71" spans="5:5" ht="15.75" customHeight="1"/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  <row r="101" spans="5:5" ht="15.75" customHeight="1">
      <c r="E101" s="3"/>
    </row>
    <row r="102" spans="5:5" ht="15.75" customHeight="1">
      <c r="E102" s="3"/>
    </row>
    <row r="103" spans="5:5" ht="15.75" customHeight="1">
      <c r="E103" s="3"/>
    </row>
    <row r="104" spans="5:5" ht="15.75" customHeight="1">
      <c r="E104" s="3"/>
    </row>
    <row r="105" spans="5:5" ht="15.75" customHeight="1">
      <c r="E105" s="3"/>
    </row>
    <row r="106" spans="5:5" ht="15.75" customHeight="1">
      <c r="E106" s="3"/>
    </row>
    <row r="107" spans="5:5" ht="15.75" customHeight="1">
      <c r="E107" s="3"/>
    </row>
    <row r="108" spans="5:5" ht="15.75" customHeight="1">
      <c r="E108" s="3"/>
    </row>
    <row r="109" spans="5:5" ht="15.75" customHeight="1">
      <c r="E109" s="3"/>
    </row>
    <row r="110" spans="5:5" ht="15.75" customHeight="1">
      <c r="E110" s="3"/>
    </row>
    <row r="111" spans="5:5" ht="15.75" customHeight="1">
      <c r="E111" s="3"/>
    </row>
    <row r="112" spans="5:5" ht="15.75" customHeight="1">
      <c r="E112" s="3"/>
    </row>
    <row r="113" spans="5:5" ht="15.75" customHeight="1">
      <c r="E113" s="3"/>
    </row>
    <row r="114" spans="5:5" ht="15.75" customHeight="1">
      <c r="E114" s="3"/>
    </row>
    <row r="115" spans="5:5" ht="15.75" customHeight="1">
      <c r="E115" s="3"/>
    </row>
    <row r="116" spans="5:5" ht="15.75" customHeight="1">
      <c r="E116" s="3"/>
    </row>
    <row r="117" spans="5:5" ht="15.75" customHeight="1">
      <c r="E117" s="3"/>
    </row>
    <row r="118" spans="5:5" ht="15.75" customHeight="1">
      <c r="E118" s="3"/>
    </row>
    <row r="119" spans="5:5" ht="15.75" customHeight="1">
      <c r="E119" s="3"/>
    </row>
    <row r="120" spans="5:5" ht="15.75" customHeight="1">
      <c r="E120" s="3"/>
    </row>
    <row r="121" spans="5:5" ht="15.75" customHeight="1">
      <c r="E121" s="3"/>
    </row>
    <row r="122" spans="5:5" ht="15.75" customHeight="1">
      <c r="E122" s="3"/>
    </row>
    <row r="123" spans="5:5" ht="15.75" customHeight="1">
      <c r="E123" s="3"/>
    </row>
    <row r="124" spans="5:5" ht="15.75" customHeight="1">
      <c r="E124" s="3"/>
    </row>
    <row r="125" spans="5:5" ht="15.75" customHeight="1">
      <c r="E125" s="3"/>
    </row>
    <row r="126" spans="5:5" ht="15.75" customHeight="1">
      <c r="E126" s="3"/>
    </row>
    <row r="127" spans="5:5" ht="15.75" customHeight="1">
      <c r="E127" s="3"/>
    </row>
    <row r="128" spans="5:5" ht="15.75" customHeight="1">
      <c r="E128" s="3"/>
    </row>
    <row r="129" spans="5:5" ht="15.75" customHeight="1">
      <c r="E129" s="3"/>
    </row>
    <row r="130" spans="5:5" ht="15.75" customHeight="1">
      <c r="E130" s="3"/>
    </row>
    <row r="131" spans="5:5" ht="15.75" customHeight="1">
      <c r="E131" s="3"/>
    </row>
    <row r="132" spans="5:5" ht="15.75" customHeight="1">
      <c r="E132" s="3"/>
    </row>
    <row r="133" spans="5:5" ht="15.75" customHeight="1">
      <c r="E133" s="3"/>
    </row>
    <row r="134" spans="5:5" ht="15.75" customHeight="1">
      <c r="E134" s="3"/>
    </row>
    <row r="135" spans="5:5" ht="15.75" customHeight="1">
      <c r="E135" s="3"/>
    </row>
    <row r="136" spans="5:5" ht="15.75" customHeight="1">
      <c r="E136" s="3"/>
    </row>
    <row r="137" spans="5:5" ht="15.75" customHeight="1">
      <c r="E137" s="3"/>
    </row>
    <row r="138" spans="5:5" ht="15.75" customHeight="1">
      <c r="E138" s="3"/>
    </row>
    <row r="139" spans="5:5" ht="15.75" customHeight="1">
      <c r="E139" s="3"/>
    </row>
    <row r="140" spans="5:5" ht="15.75" customHeight="1">
      <c r="E140" s="3"/>
    </row>
    <row r="141" spans="5:5" ht="15.75" customHeight="1">
      <c r="E141" s="3"/>
    </row>
    <row r="142" spans="5:5" ht="15.75" customHeight="1">
      <c r="E142" s="3"/>
    </row>
    <row r="143" spans="5:5" ht="15.75" customHeight="1">
      <c r="E143" s="3"/>
    </row>
    <row r="144" spans="5:5" ht="15.75" customHeight="1">
      <c r="E144" s="3"/>
    </row>
    <row r="145" spans="5:5" ht="15.75" customHeight="1">
      <c r="E145" s="3"/>
    </row>
    <row r="146" spans="5:5" ht="15.75" customHeight="1">
      <c r="E146" s="3"/>
    </row>
    <row r="147" spans="5:5" ht="15.75" customHeight="1">
      <c r="E147" s="3"/>
    </row>
    <row r="148" spans="5:5" ht="15.75" customHeight="1">
      <c r="E148" s="3"/>
    </row>
    <row r="149" spans="5:5" ht="15.75" customHeight="1">
      <c r="E149" s="3"/>
    </row>
    <row r="150" spans="5:5" ht="15.75" customHeight="1">
      <c r="E150" s="3"/>
    </row>
    <row r="151" spans="5:5" ht="15.75" customHeight="1">
      <c r="E151" s="3"/>
    </row>
    <row r="152" spans="5:5" ht="15.75" customHeight="1">
      <c r="E152" s="3"/>
    </row>
    <row r="153" spans="5:5" ht="15.75" customHeight="1">
      <c r="E153" s="3"/>
    </row>
    <row r="154" spans="5:5" ht="15.75" customHeight="1">
      <c r="E154" s="3"/>
    </row>
    <row r="155" spans="5:5" ht="15.75" customHeight="1">
      <c r="E155" s="3"/>
    </row>
    <row r="156" spans="5:5" ht="15.75" customHeight="1">
      <c r="E156" s="3"/>
    </row>
    <row r="157" spans="5:5" ht="15.75" customHeight="1">
      <c r="E157" s="3"/>
    </row>
    <row r="158" spans="5:5" ht="15.75" customHeight="1">
      <c r="E158" s="3"/>
    </row>
    <row r="159" spans="5:5" ht="15.75" customHeight="1">
      <c r="E159" s="3"/>
    </row>
    <row r="160" spans="5:5" ht="15.75" customHeight="1">
      <c r="E160" s="3"/>
    </row>
    <row r="161" spans="5:5" ht="15.75" customHeight="1">
      <c r="E161" s="3"/>
    </row>
    <row r="162" spans="5:5" ht="15.75" customHeight="1">
      <c r="E162" s="3"/>
    </row>
    <row r="163" spans="5:5" ht="15.75" customHeight="1">
      <c r="E163" s="3"/>
    </row>
    <row r="164" spans="5:5" ht="15.75" customHeight="1">
      <c r="E164" s="3"/>
    </row>
    <row r="165" spans="5:5" ht="15.75" customHeight="1">
      <c r="E165" s="3"/>
    </row>
    <row r="166" spans="5:5" ht="15.75" customHeight="1">
      <c r="E166" s="3"/>
    </row>
    <row r="167" spans="5:5" ht="15.75" customHeight="1">
      <c r="E167" s="3"/>
    </row>
    <row r="168" spans="5:5" ht="15.75" customHeight="1">
      <c r="E168" s="3"/>
    </row>
    <row r="169" spans="5:5" ht="15.75" customHeight="1">
      <c r="E169" s="3"/>
    </row>
    <row r="170" spans="5:5" ht="15.75" customHeight="1">
      <c r="E170" s="3"/>
    </row>
    <row r="171" spans="5:5" ht="15.75" customHeight="1">
      <c r="E171" s="3"/>
    </row>
    <row r="172" spans="5:5" ht="15.75" customHeight="1">
      <c r="E172" s="3"/>
    </row>
    <row r="173" spans="5:5" ht="15.75" customHeight="1">
      <c r="E173" s="3"/>
    </row>
    <row r="174" spans="5:5" ht="15.75" customHeight="1">
      <c r="E174" s="3"/>
    </row>
    <row r="175" spans="5:5" ht="15.75" customHeight="1">
      <c r="E175" s="3"/>
    </row>
    <row r="176" spans="5:5" ht="15.75" customHeight="1">
      <c r="E176" s="3"/>
    </row>
    <row r="177" spans="5:5" ht="15.75" customHeight="1">
      <c r="E177" s="3"/>
    </row>
    <row r="178" spans="5:5" ht="15.75" customHeight="1">
      <c r="E178" s="3"/>
    </row>
    <row r="179" spans="5:5" ht="15.75" customHeight="1">
      <c r="E179" s="3"/>
    </row>
    <row r="180" spans="5:5" ht="15.75" customHeight="1">
      <c r="E180" s="3"/>
    </row>
    <row r="181" spans="5:5" ht="15.75" customHeight="1">
      <c r="E181" s="3"/>
    </row>
    <row r="182" spans="5:5" ht="15.75" customHeight="1">
      <c r="E182" s="3"/>
    </row>
    <row r="183" spans="5:5" ht="15.75" customHeight="1">
      <c r="E183" s="3"/>
    </row>
    <row r="184" spans="5:5" ht="15.75" customHeight="1">
      <c r="E184" s="3"/>
    </row>
    <row r="185" spans="5:5" ht="15.75" customHeight="1">
      <c r="E185" s="3"/>
    </row>
    <row r="186" spans="5:5" ht="15.75" customHeight="1">
      <c r="E186" s="3"/>
    </row>
    <row r="187" spans="5:5" ht="15.75" customHeight="1">
      <c r="E187" s="3"/>
    </row>
    <row r="188" spans="5:5" ht="15.75" customHeight="1">
      <c r="E188" s="3"/>
    </row>
    <row r="189" spans="5:5" ht="15.75" customHeight="1">
      <c r="E189" s="3"/>
    </row>
    <row r="190" spans="5:5" ht="15.75" customHeight="1">
      <c r="E190" s="3"/>
    </row>
    <row r="191" spans="5:5" ht="15.75" customHeight="1">
      <c r="E191" s="3"/>
    </row>
    <row r="192" spans="5:5" ht="15.75" customHeight="1">
      <c r="E192" s="3"/>
    </row>
    <row r="193" spans="5:5" ht="15.75" customHeight="1">
      <c r="E193" s="3"/>
    </row>
    <row r="194" spans="5:5" ht="15.75" customHeight="1">
      <c r="E194" s="3"/>
    </row>
    <row r="195" spans="5:5" ht="15.75" customHeight="1">
      <c r="E195" s="3"/>
    </row>
    <row r="196" spans="5:5" ht="15.75" customHeight="1">
      <c r="E196" s="3"/>
    </row>
    <row r="197" spans="5:5" ht="15.75" customHeight="1">
      <c r="E197" s="3"/>
    </row>
    <row r="198" spans="5:5" ht="15.75" customHeight="1">
      <c r="E198" s="3"/>
    </row>
    <row r="199" spans="5:5" ht="15.75" customHeight="1">
      <c r="E199" s="3"/>
    </row>
    <row r="200" spans="5:5" ht="15.75" customHeight="1">
      <c r="E200" s="3"/>
    </row>
    <row r="201" spans="5:5" ht="15.75" customHeight="1">
      <c r="E201" s="3"/>
    </row>
    <row r="202" spans="5:5" ht="15.75" customHeight="1">
      <c r="E202" s="3"/>
    </row>
    <row r="203" spans="5:5" ht="15.75" customHeight="1">
      <c r="E203" s="3"/>
    </row>
    <row r="204" spans="5:5" ht="15.75" customHeight="1">
      <c r="E204" s="3"/>
    </row>
    <row r="205" spans="5:5" ht="15.75" customHeight="1">
      <c r="E205" s="3"/>
    </row>
    <row r="206" spans="5:5" ht="15.75" customHeight="1">
      <c r="E206" s="3"/>
    </row>
    <row r="207" spans="5:5" ht="15.75" customHeight="1">
      <c r="E207" s="3"/>
    </row>
    <row r="208" spans="5:5" ht="15.75" customHeight="1">
      <c r="E208" s="3"/>
    </row>
    <row r="209" spans="5:5" ht="15.75" customHeight="1">
      <c r="E209" s="3"/>
    </row>
    <row r="210" spans="5:5" ht="15.75" customHeight="1">
      <c r="E210" s="3"/>
    </row>
    <row r="211" spans="5:5" ht="15.75" customHeight="1">
      <c r="E211" s="3"/>
    </row>
    <row r="212" spans="5:5" ht="15.75" customHeight="1">
      <c r="E212" s="3"/>
    </row>
    <row r="213" spans="5:5" ht="15.75" customHeight="1">
      <c r="E213" s="3"/>
    </row>
    <row r="214" spans="5:5" ht="15.75" customHeight="1">
      <c r="E214" s="3"/>
    </row>
    <row r="215" spans="5:5" ht="15.75" customHeight="1">
      <c r="E215" s="3"/>
    </row>
    <row r="216" spans="5:5" ht="15.75" customHeight="1">
      <c r="E216" s="3"/>
    </row>
    <row r="217" spans="5:5" ht="15.75" customHeight="1">
      <c r="E217" s="3"/>
    </row>
    <row r="218" spans="5:5" ht="15.75" customHeight="1">
      <c r="E218" s="3"/>
    </row>
    <row r="219" spans="5:5" ht="15.75" customHeight="1">
      <c r="E219" s="3"/>
    </row>
    <row r="220" spans="5:5" ht="15.75" customHeight="1">
      <c r="E220" s="3"/>
    </row>
    <row r="221" spans="5:5" ht="15.75" customHeight="1">
      <c r="E221" s="3"/>
    </row>
    <row r="222" spans="5:5" ht="15.75" customHeight="1">
      <c r="E222" s="3"/>
    </row>
    <row r="223" spans="5:5" ht="15.75" customHeight="1">
      <c r="E223" s="3"/>
    </row>
    <row r="224" spans="5:5" ht="15.75" customHeight="1">
      <c r="E224" s="3"/>
    </row>
    <row r="225" spans="5:5" ht="15.75" customHeight="1">
      <c r="E225" s="3"/>
    </row>
    <row r="226" spans="5:5" ht="15.75" customHeight="1">
      <c r="E226" s="3"/>
    </row>
    <row r="227" spans="5:5" ht="15.75" customHeight="1">
      <c r="E227" s="3"/>
    </row>
    <row r="228" spans="5:5" ht="15.75" customHeight="1">
      <c r="E228" s="3"/>
    </row>
    <row r="229" spans="5:5" ht="15.75" customHeight="1">
      <c r="E229" s="3"/>
    </row>
    <row r="230" spans="5:5" ht="15.75" customHeight="1">
      <c r="E230" s="3"/>
    </row>
    <row r="231" spans="5:5" ht="15.75" customHeight="1">
      <c r="E231" s="3"/>
    </row>
    <row r="232" spans="5:5" ht="15.75" customHeight="1">
      <c r="E232" s="3"/>
    </row>
    <row r="233" spans="5:5" ht="15.75" customHeight="1">
      <c r="E233" s="3"/>
    </row>
    <row r="234" spans="5:5" ht="15.75" customHeight="1">
      <c r="E234" s="3"/>
    </row>
    <row r="235" spans="5:5" ht="15.75" customHeight="1">
      <c r="E235" s="3"/>
    </row>
    <row r="236" spans="5:5" ht="15.75" customHeight="1">
      <c r="E236" s="3"/>
    </row>
    <row r="237" spans="5:5" ht="15.75" customHeight="1">
      <c r="E237" s="3"/>
    </row>
    <row r="238" spans="5:5" ht="15.75" customHeight="1">
      <c r="E238" s="3"/>
    </row>
    <row r="239" spans="5:5" ht="15.75" customHeight="1">
      <c r="E239" s="3"/>
    </row>
    <row r="240" spans="5:5" ht="15.75" customHeight="1">
      <c r="E240" s="3"/>
    </row>
    <row r="241" spans="5:5" ht="15.75" customHeight="1">
      <c r="E241" s="3"/>
    </row>
    <row r="242" spans="5:5" ht="15.75" customHeight="1">
      <c r="E242" s="3"/>
    </row>
    <row r="243" spans="5:5" ht="15.75" customHeight="1">
      <c r="E243" s="3"/>
    </row>
    <row r="244" spans="5:5" ht="15.75" customHeight="1">
      <c r="E244" s="3"/>
    </row>
    <row r="245" spans="5:5" ht="15.75" customHeight="1">
      <c r="E245" s="3"/>
    </row>
    <row r="246" spans="5:5" ht="15.75" customHeight="1">
      <c r="E246" s="3"/>
    </row>
    <row r="247" spans="5:5" ht="15.75" customHeight="1">
      <c r="E247" s="3"/>
    </row>
    <row r="248" spans="5:5" ht="15.75" customHeight="1">
      <c r="E248" s="3"/>
    </row>
    <row r="249" spans="5:5" ht="15.75" customHeight="1">
      <c r="E249" s="3"/>
    </row>
    <row r="250" spans="5:5" ht="15.75" customHeight="1"/>
    <row r="251" spans="5:5" ht="15.75" customHeight="1"/>
    <row r="252" spans="5:5" ht="15.75" customHeight="1"/>
    <row r="253" spans="5:5" ht="15.75" customHeight="1"/>
    <row r="254" spans="5:5" ht="15.75" customHeight="1"/>
    <row r="255" spans="5:5" ht="15.75" customHeight="1"/>
    <row r="256" spans="5: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sheetProtection algorithmName="SHA-512" hashValue="CUoyD66KwWg+WS5TFUPiqAvOqg72OTScm27QKYam6W0Inut5KjYTQ7ZV6teNxKjFC6WJcnr9TBRSXJULJAtafQ==" saltValue="6APmOdzKax3kT3OxGP70Jg==" spinCount="100000" sheet="1" scenarios="1" formatCells="0" formatColumns="0" formatRows="0" insertColumns="0" insertRows="0" insertHyperlinks="0" sort="0" autoFilter="0" pivotTables="0"/>
  <mergeCells count="2">
    <mergeCell ref="A44:A45"/>
    <mergeCell ref="A36:A39"/>
  </mergeCells>
  <hyperlinks>
    <hyperlink ref="D37" r:id="rId1" xr:uid="{00000000-0004-0000-0000-000003000000}"/>
    <hyperlink ref="D38" r:id="rId2" xr:uid="{00000000-0004-0000-0000-000004000000}"/>
    <hyperlink ref="D39" r:id="rId3" xr:uid="{00000000-0004-0000-0000-000005000000}"/>
    <hyperlink ref="D44" r:id="rId4" xr:uid="{00000000-0004-0000-0000-000006000000}"/>
    <hyperlink ref="D22" r:id="rId5" display="Health System News Converting Surgical Waste into Sustainable Solutions + recent correspondance" xr:uid="{00000000-0004-0000-0000-000001000000}"/>
  </hyperlinks>
  <pageMargins left="0.7" right="0.7" top="0.75" bottom="0.75" header="0" footer="0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3"/>
  <sheetViews>
    <sheetView showGridLines="0" workbookViewId="0">
      <selection activeCell="C4" sqref="C4"/>
    </sheetView>
  </sheetViews>
  <sheetFormatPr defaultColWidth="12.5703125" defaultRowHeight="15" customHeight="1"/>
  <cols>
    <col min="1" max="1" width="62" customWidth="1"/>
    <col min="2" max="2" width="62.7109375" customWidth="1"/>
    <col min="3" max="26" width="54.42578125" customWidth="1"/>
  </cols>
  <sheetData>
    <row r="1" spans="1:10" ht="15.75">
      <c r="A1" s="63" t="s">
        <v>78</v>
      </c>
      <c r="D1" s="25"/>
      <c r="E1" s="25"/>
      <c r="F1" s="25"/>
      <c r="G1" s="25"/>
      <c r="H1" s="25"/>
      <c r="I1" s="25"/>
    </row>
    <row r="2" spans="1:10" ht="12.75" customHeight="1">
      <c r="A2" s="62"/>
      <c r="D2" s="25"/>
      <c r="E2" s="25"/>
      <c r="F2" s="25"/>
      <c r="G2" s="25"/>
      <c r="H2" s="25"/>
      <c r="I2" s="25"/>
    </row>
    <row r="3" spans="1:10" ht="47.25" customHeight="1">
      <c r="A3" s="70" t="s">
        <v>30</v>
      </c>
      <c r="B3" s="70" t="s">
        <v>77</v>
      </c>
      <c r="C3" s="73" t="s">
        <v>13</v>
      </c>
      <c r="D3" s="28"/>
      <c r="E3" s="28"/>
      <c r="F3" s="28"/>
      <c r="G3" s="28"/>
      <c r="H3" s="28"/>
      <c r="I3" s="6"/>
      <c r="J3" s="6"/>
    </row>
    <row r="4" spans="1:10" ht="12.75" customHeight="1">
      <c r="A4" s="71" t="s">
        <v>31</v>
      </c>
      <c r="B4" s="72">
        <f>ABS(G10)</f>
        <v>4.97</v>
      </c>
      <c r="C4" s="74" t="s">
        <v>32</v>
      </c>
      <c r="D4" s="25"/>
      <c r="E4" s="25"/>
      <c r="F4" s="25"/>
      <c r="G4" s="25"/>
      <c r="H4" s="25"/>
    </row>
    <row r="5" spans="1:10" ht="12.75" customHeight="1">
      <c r="A5" s="26"/>
      <c r="B5" s="27"/>
      <c r="C5" s="27"/>
      <c r="D5" s="25"/>
      <c r="E5" s="25"/>
      <c r="F5" s="25"/>
      <c r="G5" s="25"/>
      <c r="H5" s="25"/>
      <c r="I5" s="25"/>
    </row>
    <row r="6" spans="1:10" ht="12.75" customHeight="1">
      <c r="A6" s="63" t="s">
        <v>33</v>
      </c>
      <c r="E6" s="3"/>
    </row>
    <row r="7" spans="1:10" ht="12.75" customHeight="1"/>
    <row r="8" spans="1:10" ht="12.75" customHeight="1">
      <c r="A8" s="57" t="s">
        <v>34</v>
      </c>
      <c r="B8" s="58"/>
      <c r="C8" s="58"/>
      <c r="D8" s="59" t="s">
        <v>35</v>
      </c>
      <c r="E8" s="60"/>
      <c r="F8" s="60"/>
      <c r="G8" s="61" t="s">
        <v>36</v>
      </c>
    </row>
    <row r="9" spans="1:10" ht="12.75" customHeight="1">
      <c r="A9" s="29" t="s">
        <v>37</v>
      </c>
      <c r="B9" s="30" t="s">
        <v>38</v>
      </c>
      <c r="C9" s="29" t="s">
        <v>39</v>
      </c>
      <c r="D9" s="29" t="s">
        <v>37</v>
      </c>
      <c r="E9" s="30" t="s">
        <v>40</v>
      </c>
      <c r="F9" s="29" t="s">
        <v>39</v>
      </c>
      <c r="G9" s="4" t="s">
        <v>41</v>
      </c>
      <c r="H9" s="31"/>
    </row>
    <row r="10" spans="1:10" ht="12.75" customHeight="1">
      <c r="A10" s="32" t="s">
        <v>31</v>
      </c>
      <c r="B10" s="33">
        <v>1.1000000000000001</v>
      </c>
      <c r="C10" s="34">
        <v>0.02</v>
      </c>
      <c r="D10" s="32" t="s">
        <v>31</v>
      </c>
      <c r="E10" s="34">
        <v>1.1000000000000001</v>
      </c>
      <c r="F10" s="34">
        <v>-4.95</v>
      </c>
      <c r="G10" s="35">
        <v>-4.97</v>
      </c>
    </row>
    <row r="11" spans="1:10" ht="12.75" customHeight="1">
      <c r="E11" s="3"/>
    </row>
    <row r="12" spans="1:10" ht="12.75" customHeight="1">
      <c r="A12" s="63" t="s">
        <v>42</v>
      </c>
      <c r="E12" s="3"/>
    </row>
    <row r="13" spans="1:10" ht="12.75" customHeight="1">
      <c r="A13" s="7"/>
      <c r="E13" s="3"/>
    </row>
    <row r="14" spans="1:10" ht="12.75" customHeight="1">
      <c r="A14" s="36" t="s">
        <v>43</v>
      </c>
      <c r="B14" s="37" t="s">
        <v>44</v>
      </c>
      <c r="C14" s="4"/>
      <c r="E14" s="3"/>
    </row>
    <row r="15" spans="1:10" ht="12.75" customHeight="1"/>
    <row r="16" spans="1:10" ht="12.75" customHeight="1">
      <c r="A16" s="10" t="s">
        <v>37</v>
      </c>
      <c r="B16" s="10" t="s">
        <v>45</v>
      </c>
      <c r="C16" s="10" t="s">
        <v>46</v>
      </c>
      <c r="E16" s="3"/>
    </row>
    <row r="17" spans="1:5" ht="12.75" customHeight="1">
      <c r="A17" s="4" t="s">
        <v>47</v>
      </c>
      <c r="B17" s="4" t="s">
        <v>48</v>
      </c>
      <c r="C17" s="4">
        <v>0.45</v>
      </c>
      <c r="E17" s="3"/>
    </row>
    <row r="18" spans="1:5" ht="12.75" customHeight="1">
      <c r="A18" s="4" t="s">
        <v>49</v>
      </c>
      <c r="B18" s="4" t="s">
        <v>50</v>
      </c>
      <c r="C18" s="4">
        <v>0.25</v>
      </c>
      <c r="E18" s="3"/>
    </row>
    <row r="19" spans="1:5" ht="12.75" customHeight="1">
      <c r="A19" s="4" t="s">
        <v>51</v>
      </c>
      <c r="B19" s="4" t="s">
        <v>52</v>
      </c>
      <c r="C19" s="4">
        <v>0.15</v>
      </c>
      <c r="E19" s="3"/>
    </row>
    <row r="20" spans="1:5" ht="12.75" customHeight="1">
      <c r="A20" s="4" t="s">
        <v>53</v>
      </c>
      <c r="B20" s="4" t="s">
        <v>54</v>
      </c>
      <c r="C20" s="4">
        <v>0.1</v>
      </c>
      <c r="E20" s="3"/>
    </row>
    <row r="21" spans="1:5" ht="12.75" customHeight="1">
      <c r="A21" s="4" t="s">
        <v>55</v>
      </c>
      <c r="B21" s="4" t="s">
        <v>56</v>
      </c>
      <c r="C21" s="4">
        <v>0.05</v>
      </c>
      <c r="E21" s="3"/>
    </row>
    <row r="22" spans="1:5" ht="12.75" customHeight="1">
      <c r="E22" s="3"/>
    </row>
    <row r="23" spans="1:5" ht="12.75" customHeight="1">
      <c r="E23" s="3"/>
    </row>
    <row r="24" spans="1:5" ht="12.75" customHeight="1">
      <c r="E24" s="3"/>
    </row>
    <row r="25" spans="1:5" ht="12.75" customHeight="1">
      <c r="E25" s="3"/>
    </row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hyperlinks>
    <hyperlink ref="C4" r:id="rId1" xr:uid="{00000000-0004-0000-0100-000000000000}"/>
    <hyperlink ref="B14" r:id="rId2" xr:uid="{00000000-0004-0000-01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Calculations</vt:lpstr>
      <vt:lpstr>References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Shi</dc:creator>
  <cp:lastModifiedBy>Weijia Shi</cp:lastModifiedBy>
  <dcterms:created xsi:type="dcterms:W3CDTF">2025-11-05T21:15:08Z</dcterms:created>
  <dcterms:modified xsi:type="dcterms:W3CDTF">2026-06-11T20:07:36Z</dcterms:modified>
</cp:coreProperties>
</file>